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"/>
    </mc:Choice>
  </mc:AlternateContent>
  <bookViews>
    <workbookView xWindow="0" yWindow="0" windowWidth="19200" windowHeight="105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9" r:id="rId5"/>
    <sheet name="Национальные проекты" sheetId="20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'!$D$3:$D$136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4">Показатели!$A$1:$AQ$20</definedName>
    <definedName name="_xlnm.Print_Area" localSheetId="3">'Финансирование '!$A$1:$AR$111</definedName>
  </definedNames>
  <calcPr calcId="152511"/>
</workbook>
</file>

<file path=xl/calcChain.xml><?xml version="1.0" encoding="utf-8"?>
<calcChain xmlns="http://schemas.openxmlformats.org/spreadsheetml/2006/main">
  <c r="O9" i="19" l="1"/>
  <c r="O10" i="19"/>
  <c r="O11" i="19"/>
  <c r="O12" i="19"/>
  <c r="O13" i="19"/>
  <c r="O14" i="19"/>
  <c r="O15" i="19"/>
  <c r="O16" i="19"/>
  <c r="O17" i="19"/>
  <c r="O8" i="19"/>
  <c r="AG16" i="13"/>
  <c r="AI101" i="13"/>
  <c r="AF85" i="13"/>
  <c r="AI95" i="13"/>
  <c r="AI100" i="13"/>
  <c r="AG100" i="13"/>
  <c r="AF100" i="13"/>
  <c r="AF95" i="13"/>
  <c r="AG95" i="13"/>
  <c r="AF80" i="13"/>
  <c r="AF79" i="13"/>
  <c r="AF75" i="13"/>
  <c r="AI64" i="13"/>
  <c r="AF64" i="13"/>
  <c r="AI96" i="13"/>
  <c r="AF96" i="13"/>
  <c r="AF84" i="13"/>
  <c r="AG84" i="13"/>
  <c r="AE16" i="13" l="1"/>
  <c r="AD16" i="13"/>
  <c r="AC96" i="13"/>
  <c r="AD84" i="13"/>
  <c r="AC95" i="13"/>
  <c r="AC100" i="13"/>
  <c r="AC76" i="13"/>
  <c r="AC75" i="13"/>
  <c r="AC56" i="13"/>
  <c r="AA85" i="13" l="1"/>
  <c r="AA16" i="13" s="1"/>
  <c r="Z85" i="13"/>
  <c r="Z16" i="13"/>
  <c r="AA96" i="13"/>
  <c r="Z96" i="13"/>
  <c r="AB85" i="13" l="1"/>
  <c r="AA84" i="13"/>
  <c r="Z100" i="13"/>
  <c r="Z76" i="13"/>
  <c r="Z75" i="13"/>
  <c r="L9" i="19" l="1"/>
  <c r="L10" i="19"/>
  <c r="L11" i="19"/>
  <c r="L12" i="19"/>
  <c r="L13" i="19"/>
  <c r="L14" i="19"/>
  <c r="L15" i="19"/>
  <c r="L16" i="19"/>
  <c r="L17" i="19"/>
  <c r="L8" i="19"/>
  <c r="X16" i="13" l="1"/>
  <c r="X12" i="13" s="1"/>
  <c r="W95" i="13"/>
  <c r="W84" i="13"/>
  <c r="Z95" i="13"/>
  <c r="X95" i="13"/>
  <c r="W76" i="13"/>
  <c r="W75" i="13"/>
  <c r="W64" i="13"/>
  <c r="W101" i="13"/>
  <c r="W96" i="13"/>
  <c r="X84" i="13"/>
  <c r="F84" i="13" s="1"/>
  <c r="W100" i="13"/>
  <c r="N84" i="13"/>
  <c r="T84" i="13"/>
  <c r="T75" i="13" l="1"/>
  <c r="AP85" i="13"/>
  <c r="AM85" i="13"/>
  <c r="AL85" i="13"/>
  <c r="I85" i="13"/>
  <c r="H85" i="13"/>
  <c r="AJ85" i="13"/>
  <c r="AI85" i="13"/>
  <c r="AG85" i="13"/>
  <c r="AD85" i="13"/>
  <c r="X85" i="13"/>
  <c r="U85" i="13"/>
  <c r="T85" i="13"/>
  <c r="T96" i="13"/>
  <c r="W85" i="13"/>
  <c r="F101" i="13"/>
  <c r="U84" i="13"/>
  <c r="T100" i="13"/>
  <c r="H84" i="13"/>
  <c r="T76" i="13"/>
  <c r="R85" i="13" l="1"/>
  <c r="AC85" i="13"/>
  <c r="Q58" i="13"/>
  <c r="R84" i="13" l="1"/>
  <c r="AO84" i="13"/>
  <c r="AL84" i="13"/>
  <c r="AI84" i="13"/>
  <c r="AC84" i="13"/>
  <c r="Z84" i="13"/>
  <c r="Q84" i="13"/>
  <c r="K84" i="13"/>
  <c r="I9" i="19" l="1"/>
  <c r="I10" i="19"/>
  <c r="I11" i="19"/>
  <c r="I12" i="19"/>
  <c r="I13" i="19"/>
  <c r="I14" i="19"/>
  <c r="I15" i="19"/>
  <c r="I16" i="19"/>
  <c r="I17" i="19"/>
  <c r="I8" i="19"/>
  <c r="L30" i="20" l="1"/>
  <c r="G30" i="20"/>
  <c r="L29" i="20"/>
  <c r="G29" i="20"/>
  <c r="L28" i="20"/>
  <c r="G28" i="20"/>
  <c r="L27" i="20"/>
  <c r="G27" i="20"/>
  <c r="L26" i="20"/>
  <c r="G26" i="20"/>
  <c r="F26" i="20"/>
  <c r="E26" i="20"/>
  <c r="L25" i="20"/>
  <c r="G25" i="20"/>
  <c r="L24" i="20"/>
  <c r="G24" i="20"/>
  <c r="L23" i="20"/>
  <c r="G23" i="20"/>
  <c r="L22" i="20"/>
  <c r="G22" i="20"/>
  <c r="L21" i="20"/>
  <c r="G21" i="20"/>
  <c r="F21" i="20"/>
  <c r="E21" i="20"/>
  <c r="L20" i="20"/>
  <c r="G20" i="20"/>
  <c r="L19" i="20"/>
  <c r="G19" i="20"/>
  <c r="L18" i="20"/>
  <c r="G18" i="20"/>
  <c r="L17" i="20"/>
  <c r="G17" i="20"/>
  <c r="F16" i="20"/>
  <c r="G16" i="20" s="1"/>
  <c r="E16" i="20"/>
  <c r="F14" i="20"/>
  <c r="E14" i="20"/>
  <c r="F13" i="20"/>
  <c r="E13" i="20"/>
  <c r="F12" i="20"/>
  <c r="E12" i="20"/>
  <c r="F11" i="20"/>
  <c r="F10" i="20" s="1"/>
  <c r="E11" i="20"/>
  <c r="E10" i="20" s="1"/>
  <c r="F17" i="19"/>
  <c r="F16" i="19"/>
  <c r="F15" i="19"/>
  <c r="F14" i="19"/>
  <c r="F13" i="19"/>
  <c r="F12" i="19"/>
  <c r="F11" i="19"/>
  <c r="F10" i="19"/>
  <c r="F9" i="19"/>
  <c r="F8" i="19"/>
  <c r="G10" i="20" l="1"/>
  <c r="G13" i="20"/>
  <c r="G12" i="20"/>
  <c r="G14" i="20"/>
  <c r="G11" i="20"/>
  <c r="F96" i="13" l="1"/>
  <c r="N85" i="13" l="1"/>
  <c r="L85" i="13"/>
  <c r="K85" i="13"/>
  <c r="L78" i="13"/>
  <c r="Q85" i="13" l="1"/>
  <c r="F85" i="13"/>
  <c r="O85" i="13"/>
  <c r="N71" i="13"/>
  <c r="N89" i="13" s="1"/>
  <c r="Q54" i="13"/>
  <c r="F98" i="13" l="1"/>
  <c r="G98" i="13" s="1"/>
  <c r="E98" i="13"/>
  <c r="AO101" i="13"/>
  <c r="AQ93" i="13"/>
  <c r="AQ94" i="13"/>
  <c r="AQ95" i="13"/>
  <c r="AQ96" i="13"/>
  <c r="AQ98" i="13"/>
  <c r="AQ99" i="13"/>
  <c r="AQ100" i="13"/>
  <c r="AQ101" i="13"/>
  <c r="AN92" i="13"/>
  <c r="AN93" i="13"/>
  <c r="AN94" i="13"/>
  <c r="AN95" i="13"/>
  <c r="AN96" i="13"/>
  <c r="AN98" i="13"/>
  <c r="AN99" i="13"/>
  <c r="AN100" i="13"/>
  <c r="AN101" i="13"/>
  <c r="AK93" i="13"/>
  <c r="AK94" i="13"/>
  <c r="AK95" i="13"/>
  <c r="AK96" i="13"/>
  <c r="AK98" i="13"/>
  <c r="AK99" i="13"/>
  <c r="AK100" i="13"/>
  <c r="AK101" i="13"/>
  <c r="AH93" i="13"/>
  <c r="AH94" i="13"/>
  <c r="AH95" i="13"/>
  <c r="AH96" i="13"/>
  <c r="AH98" i="13"/>
  <c r="AH99" i="13"/>
  <c r="AH100" i="13"/>
  <c r="AH101" i="13"/>
  <c r="AE93" i="13"/>
  <c r="AE94" i="13"/>
  <c r="AE95" i="13"/>
  <c r="AE96" i="13"/>
  <c r="AE98" i="13"/>
  <c r="AE99" i="13"/>
  <c r="AE100" i="13"/>
  <c r="AE101" i="13"/>
  <c r="AB93" i="13"/>
  <c r="AB94" i="13"/>
  <c r="AB95" i="13"/>
  <c r="AB96" i="13"/>
  <c r="AB98" i="13"/>
  <c r="AB99" i="13"/>
  <c r="AB100" i="13"/>
  <c r="AB101" i="13"/>
  <c r="Y93" i="13"/>
  <c r="Y94" i="13"/>
  <c r="Y95" i="13"/>
  <c r="Y96" i="13"/>
  <c r="Y98" i="13"/>
  <c r="Y99" i="13"/>
  <c r="Y100" i="13"/>
  <c r="Y101" i="13"/>
  <c r="V93" i="13"/>
  <c r="V94" i="13"/>
  <c r="V95" i="13"/>
  <c r="V96" i="13"/>
  <c r="V98" i="13"/>
  <c r="V99" i="13"/>
  <c r="V100" i="13"/>
  <c r="V101" i="13"/>
  <c r="S93" i="13"/>
  <c r="S94" i="13"/>
  <c r="S95" i="13"/>
  <c r="S96" i="13"/>
  <c r="S98" i="13"/>
  <c r="S99" i="13"/>
  <c r="S100" i="13"/>
  <c r="S101" i="13"/>
  <c r="R97" i="13"/>
  <c r="S97" i="13" s="1"/>
  <c r="R92" i="13"/>
  <c r="Q97" i="13"/>
  <c r="Q92" i="13"/>
  <c r="O97" i="13"/>
  <c r="N97" i="13"/>
  <c r="O92" i="13"/>
  <c r="P93" i="13"/>
  <c r="P94" i="13"/>
  <c r="P95" i="13"/>
  <c r="P96" i="13"/>
  <c r="P98" i="13"/>
  <c r="P99" i="13"/>
  <c r="P100" i="13"/>
  <c r="P101" i="13"/>
  <c r="N92" i="13"/>
  <c r="M93" i="13"/>
  <c r="M94" i="13"/>
  <c r="M95" i="13"/>
  <c r="M96" i="13"/>
  <c r="K97" i="13"/>
  <c r="L97" i="13"/>
  <c r="M98" i="13"/>
  <c r="M99" i="13"/>
  <c r="M100" i="13"/>
  <c r="M101" i="13"/>
  <c r="F93" i="13"/>
  <c r="G93" i="13" s="1"/>
  <c r="F94" i="13"/>
  <c r="G94" i="13" s="1"/>
  <c r="E93" i="13"/>
  <c r="E94" i="13"/>
  <c r="K92" i="13"/>
  <c r="L92" i="13"/>
  <c r="T92" i="13"/>
  <c r="V92" i="13" s="1"/>
  <c r="U92" i="13"/>
  <c r="W92" i="13"/>
  <c r="X92" i="13"/>
  <c r="Z92" i="13"/>
  <c r="AA92" i="13"/>
  <c r="AB92" i="13" s="1"/>
  <c r="AC92" i="13"/>
  <c r="AD92" i="13"/>
  <c r="AF92" i="13"/>
  <c r="AG92" i="13"/>
  <c r="AI92" i="13"/>
  <c r="AJ92" i="13"/>
  <c r="AK92" i="13" s="1"/>
  <c r="AL92" i="13"/>
  <c r="AM92" i="13"/>
  <c r="AP92" i="13"/>
  <c r="AQ92" i="13" s="1"/>
  <c r="AO96" i="13"/>
  <c r="P88" i="13"/>
  <c r="S88" i="13"/>
  <c r="V88" i="13"/>
  <c r="Y88" i="13"/>
  <c r="AB88" i="13"/>
  <c r="AE88" i="13"/>
  <c r="AH88" i="13"/>
  <c r="AK88" i="13"/>
  <c r="AN88" i="13"/>
  <c r="AQ88" i="13"/>
  <c r="J90" i="13"/>
  <c r="J93" i="13"/>
  <c r="J94" i="13"/>
  <c r="J95" i="13"/>
  <c r="J96" i="13"/>
  <c r="J98" i="13"/>
  <c r="J99" i="13"/>
  <c r="J100" i="13"/>
  <c r="J101" i="13"/>
  <c r="F95" i="13"/>
  <c r="F99" i="13"/>
  <c r="G99" i="13" s="1"/>
  <c r="F100" i="13"/>
  <c r="F37" i="13"/>
  <c r="E37" i="13"/>
  <c r="K27" i="13"/>
  <c r="L27" i="13"/>
  <c r="M27" i="13" s="1"/>
  <c r="N27" i="13"/>
  <c r="O27" i="13"/>
  <c r="P27" i="13" s="1"/>
  <c r="Q27" i="13"/>
  <c r="R27" i="13"/>
  <c r="S27" i="13" s="1"/>
  <c r="T27" i="13"/>
  <c r="U27" i="13"/>
  <c r="V27" i="13"/>
  <c r="W27" i="13"/>
  <c r="X27" i="13"/>
  <c r="Y27" i="13"/>
  <c r="Z27" i="13"/>
  <c r="AA27" i="13"/>
  <c r="AB27" i="13" s="1"/>
  <c r="AC27" i="13"/>
  <c r="AD27" i="13"/>
  <c r="AE27" i="13"/>
  <c r="AF27" i="13"/>
  <c r="AG27" i="13"/>
  <c r="AH27" i="13"/>
  <c r="AI27" i="13"/>
  <c r="AJ27" i="13"/>
  <c r="AK27" i="13" s="1"/>
  <c r="AL27" i="13"/>
  <c r="AM27" i="13"/>
  <c r="AN27" i="13" s="1"/>
  <c r="AO27" i="13"/>
  <c r="AP27" i="13"/>
  <c r="AQ27" i="13"/>
  <c r="M28" i="13"/>
  <c r="P28" i="13"/>
  <c r="S28" i="13"/>
  <c r="V28" i="13"/>
  <c r="Y28" i="13"/>
  <c r="AB28" i="13"/>
  <c r="AE28" i="13"/>
  <c r="AH28" i="13"/>
  <c r="AK28" i="13"/>
  <c r="AN28" i="13"/>
  <c r="AQ28" i="13"/>
  <c r="M29" i="13"/>
  <c r="P29" i="13"/>
  <c r="S29" i="13"/>
  <c r="V29" i="13"/>
  <c r="Y29" i="13"/>
  <c r="AB29" i="13"/>
  <c r="AE29" i="13"/>
  <c r="AH29" i="13"/>
  <c r="AK29" i="13"/>
  <c r="AN29" i="13"/>
  <c r="AQ29" i="13"/>
  <c r="M30" i="13"/>
  <c r="P30" i="13"/>
  <c r="S30" i="13"/>
  <c r="V30" i="13"/>
  <c r="Y30" i="13"/>
  <c r="AB30" i="13"/>
  <c r="AE30" i="13"/>
  <c r="AH30" i="13"/>
  <c r="AK30" i="13"/>
  <c r="AN30" i="13"/>
  <c r="AQ30" i="13"/>
  <c r="M31" i="13"/>
  <c r="P31" i="13"/>
  <c r="S31" i="13"/>
  <c r="V31" i="13"/>
  <c r="Y31" i="13"/>
  <c r="AB31" i="13"/>
  <c r="AE31" i="13"/>
  <c r="AH31" i="13"/>
  <c r="AK31" i="13"/>
  <c r="AN31" i="13"/>
  <c r="AQ31" i="13"/>
  <c r="I27" i="13"/>
  <c r="H27" i="13"/>
  <c r="E28" i="13"/>
  <c r="F28" i="13"/>
  <c r="G28" i="13" s="1"/>
  <c r="E29" i="13"/>
  <c r="F29" i="13"/>
  <c r="G29" i="13" s="1"/>
  <c r="E30" i="13"/>
  <c r="F30" i="13"/>
  <c r="F31" i="13"/>
  <c r="G31" i="13" s="1"/>
  <c r="N24" i="13"/>
  <c r="N34" i="13" s="1"/>
  <c r="K17" i="13"/>
  <c r="L17" i="13"/>
  <c r="M17" i="13" s="1"/>
  <c r="N17" i="13"/>
  <c r="O17" i="13"/>
  <c r="P17" i="13"/>
  <c r="Q17" i="13"/>
  <c r="R17" i="13"/>
  <c r="S17" i="13" s="1"/>
  <c r="T17" i="13"/>
  <c r="U17" i="13"/>
  <c r="V17" i="13"/>
  <c r="W17" i="13"/>
  <c r="X17" i="13"/>
  <c r="Y17" i="13" s="1"/>
  <c r="Z17" i="13"/>
  <c r="AA17" i="13"/>
  <c r="AB17" i="13" s="1"/>
  <c r="AC17" i="13"/>
  <c r="AD17" i="13"/>
  <c r="AE17" i="13"/>
  <c r="AF17" i="13"/>
  <c r="AG17" i="13"/>
  <c r="AH17" i="13" s="1"/>
  <c r="AI17" i="13"/>
  <c r="AJ17" i="13"/>
  <c r="AK17" i="13" s="1"/>
  <c r="AL17" i="13"/>
  <c r="AM17" i="13"/>
  <c r="AN17" i="13"/>
  <c r="AO17" i="13"/>
  <c r="AP17" i="13"/>
  <c r="AQ17" i="13" s="1"/>
  <c r="M18" i="13"/>
  <c r="P18" i="13"/>
  <c r="S18" i="13"/>
  <c r="V18" i="13"/>
  <c r="Y18" i="13"/>
  <c r="AB18" i="13"/>
  <c r="AE18" i="13"/>
  <c r="AH18" i="13"/>
  <c r="AK18" i="13"/>
  <c r="AN18" i="13"/>
  <c r="AQ18" i="13"/>
  <c r="M19" i="13"/>
  <c r="P19" i="13"/>
  <c r="S19" i="13"/>
  <c r="V19" i="13"/>
  <c r="Y19" i="13"/>
  <c r="AB19" i="13"/>
  <c r="AE19" i="13"/>
  <c r="AH19" i="13"/>
  <c r="AK19" i="13"/>
  <c r="AN19" i="13"/>
  <c r="AQ19" i="13"/>
  <c r="M20" i="13"/>
  <c r="P20" i="13"/>
  <c r="S20" i="13"/>
  <c r="V20" i="13"/>
  <c r="Y20" i="13"/>
  <c r="AB20" i="13"/>
  <c r="AE20" i="13"/>
  <c r="AH20" i="13"/>
  <c r="AK20" i="13"/>
  <c r="AN20" i="13"/>
  <c r="AQ20" i="13"/>
  <c r="M21" i="13"/>
  <c r="P21" i="13"/>
  <c r="S21" i="13"/>
  <c r="V21" i="13"/>
  <c r="Y21" i="13"/>
  <c r="AB21" i="13"/>
  <c r="AE21" i="13"/>
  <c r="AH21" i="13"/>
  <c r="AK21" i="13"/>
  <c r="AN21" i="13"/>
  <c r="AQ21" i="13"/>
  <c r="I17" i="13"/>
  <c r="H17" i="13"/>
  <c r="F18" i="13"/>
  <c r="G18" i="13" s="1"/>
  <c r="E18" i="13"/>
  <c r="E19" i="13"/>
  <c r="F19" i="13"/>
  <c r="E20" i="13"/>
  <c r="F20" i="13"/>
  <c r="G20" i="13" s="1"/>
  <c r="F21" i="13"/>
  <c r="G21" i="13" s="1"/>
  <c r="M13" i="13"/>
  <c r="P13" i="13"/>
  <c r="S13" i="13"/>
  <c r="V13" i="13"/>
  <c r="Y13" i="13"/>
  <c r="AB13" i="13"/>
  <c r="AE13" i="13"/>
  <c r="AH13" i="13"/>
  <c r="AK13" i="13"/>
  <c r="AN13" i="13"/>
  <c r="AQ13" i="13"/>
  <c r="N14" i="13"/>
  <c r="J13" i="13"/>
  <c r="J14" i="13"/>
  <c r="J17" i="13"/>
  <c r="J18" i="13"/>
  <c r="J19" i="13"/>
  <c r="J20" i="13"/>
  <c r="J21" i="13"/>
  <c r="J27" i="13"/>
  <c r="J28" i="13"/>
  <c r="J29" i="13"/>
  <c r="J30" i="13"/>
  <c r="J31" i="13"/>
  <c r="G13" i="13"/>
  <c r="G19" i="13"/>
  <c r="G30" i="13"/>
  <c r="G37" i="13"/>
  <c r="G38" i="13"/>
  <c r="G39" i="13"/>
  <c r="G40" i="13"/>
  <c r="G41" i="13"/>
  <c r="AH92" i="13" l="1"/>
  <c r="AE92" i="13"/>
  <c r="Y92" i="13"/>
  <c r="AO85" i="13"/>
  <c r="AO92" i="13"/>
  <c r="F17" i="13"/>
  <c r="G17" i="13" s="1"/>
  <c r="E27" i="13"/>
  <c r="P92" i="13"/>
  <c r="S92" i="13"/>
  <c r="P97" i="13"/>
  <c r="M97" i="13"/>
  <c r="M92" i="13"/>
  <c r="F27" i="13"/>
  <c r="G27" i="13" s="1"/>
  <c r="E17" i="13"/>
  <c r="K71" i="13"/>
  <c r="L71" i="13"/>
  <c r="M71" i="13" s="1"/>
  <c r="O71" i="13"/>
  <c r="O89" i="13" s="1"/>
  <c r="Q71" i="13"/>
  <c r="R71" i="13"/>
  <c r="T71" i="13"/>
  <c r="U71" i="13"/>
  <c r="V71" i="13" s="1"/>
  <c r="W71" i="13"/>
  <c r="Y71" i="13" s="1"/>
  <c r="X71" i="13"/>
  <c r="Z71" i="13"/>
  <c r="AA71" i="13"/>
  <c r="AC71" i="13"/>
  <c r="AD71" i="13"/>
  <c r="AE71" i="13" s="1"/>
  <c r="AF71" i="13"/>
  <c r="AH71" i="13" s="1"/>
  <c r="AG71" i="13"/>
  <c r="AI71" i="13"/>
  <c r="AJ71" i="13"/>
  <c r="AL71" i="13"/>
  <c r="AM71" i="13"/>
  <c r="AO71" i="13"/>
  <c r="AP71" i="13"/>
  <c r="AQ71" i="13"/>
  <c r="K72" i="13"/>
  <c r="L72" i="13"/>
  <c r="M72" i="13" s="1"/>
  <c r="N72" i="13"/>
  <c r="N70" i="13" s="1"/>
  <c r="O72" i="13"/>
  <c r="Q72" i="13"/>
  <c r="R72" i="13"/>
  <c r="T72" i="13"/>
  <c r="U72" i="13"/>
  <c r="W72" i="13"/>
  <c r="Y72" i="13" s="1"/>
  <c r="X72" i="13"/>
  <c r="Z72" i="13"/>
  <c r="AA72" i="13"/>
  <c r="AC72" i="13"/>
  <c r="AD72" i="13"/>
  <c r="AF72" i="13"/>
  <c r="AG72" i="13"/>
  <c r="AI72" i="13"/>
  <c r="AJ72" i="13"/>
  <c r="AL72" i="13"/>
  <c r="AM72" i="13"/>
  <c r="AN72" i="13"/>
  <c r="AO72" i="13"/>
  <c r="AP72" i="13"/>
  <c r="K73" i="13"/>
  <c r="L73" i="13"/>
  <c r="N73" i="13"/>
  <c r="O73" i="13"/>
  <c r="P73" i="13" s="1"/>
  <c r="Q73" i="13"/>
  <c r="R73" i="13"/>
  <c r="S73" i="13"/>
  <c r="T73" i="13"/>
  <c r="U73" i="13"/>
  <c r="W73" i="13"/>
  <c r="X73" i="13"/>
  <c r="Y73" i="13" s="1"/>
  <c r="Z73" i="13"/>
  <c r="AA73" i="13"/>
  <c r="AB73" i="13"/>
  <c r="AC73" i="13"/>
  <c r="AD73" i="13"/>
  <c r="AF73" i="13"/>
  <c r="AG73" i="13"/>
  <c r="AI73" i="13"/>
  <c r="AJ73" i="13"/>
  <c r="AK73" i="13"/>
  <c r="AL73" i="13"/>
  <c r="AM73" i="13"/>
  <c r="AO73" i="13"/>
  <c r="AP73" i="13"/>
  <c r="AQ73" i="13"/>
  <c r="I71" i="13"/>
  <c r="I72" i="13"/>
  <c r="I73" i="13"/>
  <c r="I91" i="13" s="1"/>
  <c r="J91" i="13" s="1"/>
  <c r="H72" i="13"/>
  <c r="H73" i="13"/>
  <c r="H91" i="13" s="1"/>
  <c r="H71" i="13"/>
  <c r="F47" i="13"/>
  <c r="F49" i="13"/>
  <c r="G49" i="13" s="1"/>
  <c r="F52" i="13"/>
  <c r="F53" i="13"/>
  <c r="F55" i="13"/>
  <c r="F56" i="13"/>
  <c r="F57" i="13"/>
  <c r="G57" i="13" s="1"/>
  <c r="F59" i="13"/>
  <c r="G59" i="13" s="1"/>
  <c r="F60" i="13"/>
  <c r="F61" i="13"/>
  <c r="F63" i="13"/>
  <c r="F64" i="13"/>
  <c r="F65" i="13"/>
  <c r="G65" i="13" s="1"/>
  <c r="F67" i="13"/>
  <c r="G67" i="13" s="1"/>
  <c r="F68" i="13"/>
  <c r="F69" i="13"/>
  <c r="F75" i="13"/>
  <c r="F76" i="13"/>
  <c r="F79" i="13"/>
  <c r="F80" i="13"/>
  <c r="F81" i="13"/>
  <c r="G81" i="13" s="1"/>
  <c r="F83" i="13"/>
  <c r="G83" i="13" s="1"/>
  <c r="E47" i="13"/>
  <c r="E49" i="13"/>
  <c r="E52" i="13"/>
  <c r="E53" i="13"/>
  <c r="E55" i="13"/>
  <c r="E56" i="13"/>
  <c r="E57" i="13"/>
  <c r="E59" i="13"/>
  <c r="E60" i="13"/>
  <c r="E61" i="13"/>
  <c r="E63" i="13"/>
  <c r="E64" i="13"/>
  <c r="E65" i="13"/>
  <c r="E67" i="13"/>
  <c r="E68" i="13"/>
  <c r="E69" i="13"/>
  <c r="E75" i="13"/>
  <c r="E76" i="13"/>
  <c r="E79" i="13"/>
  <c r="E80" i="13"/>
  <c r="E81" i="13"/>
  <c r="E83" i="13"/>
  <c r="E84" i="13"/>
  <c r="E45" i="13"/>
  <c r="F45" i="13"/>
  <c r="G45" i="13" s="1"/>
  <c r="E43" i="13"/>
  <c r="F43" i="13"/>
  <c r="F44" i="13"/>
  <c r="E44" i="13"/>
  <c r="AQ47" i="13"/>
  <c r="AQ49" i="13"/>
  <c r="AQ51" i="13"/>
  <c r="AQ52" i="13"/>
  <c r="AQ53" i="13"/>
  <c r="AQ55" i="13"/>
  <c r="AQ56" i="13"/>
  <c r="AQ57" i="13"/>
  <c r="AQ59" i="13"/>
  <c r="AQ60" i="13"/>
  <c r="AQ61" i="13"/>
  <c r="AQ63" i="13"/>
  <c r="AQ64" i="13"/>
  <c r="AQ65" i="13"/>
  <c r="AQ67" i="13"/>
  <c r="AQ68" i="13"/>
  <c r="AQ69" i="13"/>
  <c r="AQ75" i="13"/>
  <c r="AQ76" i="13"/>
  <c r="AQ77" i="13"/>
  <c r="AQ79" i="13"/>
  <c r="AQ80" i="13"/>
  <c r="AQ81" i="13"/>
  <c r="AQ83" i="13"/>
  <c r="AQ84" i="13"/>
  <c r="AQ85" i="13"/>
  <c r="AN47" i="13"/>
  <c r="AN49" i="13"/>
  <c r="AN51" i="13"/>
  <c r="AN52" i="13"/>
  <c r="AN53" i="13"/>
  <c r="AN55" i="13"/>
  <c r="AN56" i="13"/>
  <c r="AN57" i="13"/>
  <c r="AN59" i="13"/>
  <c r="AN60" i="13"/>
  <c r="AN61" i="13"/>
  <c r="AN63" i="13"/>
  <c r="AN64" i="13"/>
  <c r="AN65" i="13"/>
  <c r="AN67" i="13"/>
  <c r="AN68" i="13"/>
  <c r="AN69" i="13"/>
  <c r="AN75" i="13"/>
  <c r="AN76" i="13"/>
  <c r="AN77" i="13"/>
  <c r="AN79" i="13"/>
  <c r="AN80" i="13"/>
  <c r="AN81" i="13"/>
  <c r="AN83" i="13"/>
  <c r="AN84" i="13"/>
  <c r="AN85" i="13"/>
  <c r="AK47" i="13"/>
  <c r="AK49" i="13"/>
  <c r="AK51" i="13"/>
  <c r="AK52" i="13"/>
  <c r="AK53" i="13"/>
  <c r="AK55" i="13"/>
  <c r="AK56" i="13"/>
  <c r="AK57" i="13"/>
  <c r="AK59" i="13"/>
  <c r="AK60" i="13"/>
  <c r="AK61" i="13"/>
  <c r="AK63" i="13"/>
  <c r="AK64" i="13"/>
  <c r="AK65" i="13"/>
  <c r="AK67" i="13"/>
  <c r="AK68" i="13"/>
  <c r="AK69" i="13"/>
  <c r="AK75" i="13"/>
  <c r="AK76" i="13"/>
  <c r="AK77" i="13"/>
  <c r="AK79" i="13"/>
  <c r="AK80" i="13"/>
  <c r="AK81" i="13"/>
  <c r="AK83" i="13"/>
  <c r="AK84" i="13"/>
  <c r="AK85" i="13"/>
  <c r="AH47" i="13"/>
  <c r="AH49" i="13"/>
  <c r="AH51" i="13"/>
  <c r="AH52" i="13"/>
  <c r="AH53" i="13"/>
  <c r="AH55" i="13"/>
  <c r="AH56" i="13"/>
  <c r="AH57" i="13"/>
  <c r="AH59" i="13"/>
  <c r="AH60" i="13"/>
  <c r="AH61" i="13"/>
  <c r="AH63" i="13"/>
  <c r="AH64" i="13"/>
  <c r="AH65" i="13"/>
  <c r="AH67" i="13"/>
  <c r="AH68" i="13"/>
  <c r="AH69" i="13"/>
  <c r="AH75" i="13"/>
  <c r="AH76" i="13"/>
  <c r="AH77" i="13"/>
  <c r="AH79" i="13"/>
  <c r="AH80" i="13"/>
  <c r="AH81" i="13"/>
  <c r="AH83" i="13"/>
  <c r="AH84" i="13"/>
  <c r="AH85" i="13"/>
  <c r="AE47" i="13"/>
  <c r="AE49" i="13"/>
  <c r="AE51" i="13"/>
  <c r="AE52" i="13"/>
  <c r="AE53" i="13"/>
  <c r="AE55" i="13"/>
  <c r="AE56" i="13"/>
  <c r="AE57" i="13"/>
  <c r="AE59" i="13"/>
  <c r="AE60" i="13"/>
  <c r="AE61" i="13"/>
  <c r="AE63" i="13"/>
  <c r="AE64" i="13"/>
  <c r="AE65" i="13"/>
  <c r="AE67" i="13"/>
  <c r="AE68" i="13"/>
  <c r="AE69" i="13"/>
  <c r="AE75" i="13"/>
  <c r="AE76" i="13"/>
  <c r="AE77" i="13"/>
  <c r="AE79" i="13"/>
  <c r="AE80" i="13"/>
  <c r="AE81" i="13"/>
  <c r="AE83" i="13"/>
  <c r="AE84" i="13"/>
  <c r="AE85" i="13"/>
  <c r="AB47" i="13"/>
  <c r="AB49" i="13"/>
  <c r="AB51" i="13"/>
  <c r="AB52" i="13"/>
  <c r="AB53" i="13"/>
  <c r="AB55" i="13"/>
  <c r="AB56" i="13"/>
  <c r="AB57" i="13"/>
  <c r="AB59" i="13"/>
  <c r="AB60" i="13"/>
  <c r="AB61" i="13"/>
  <c r="AB63" i="13"/>
  <c r="AB64" i="13"/>
  <c r="AB65" i="13"/>
  <c r="AB67" i="13"/>
  <c r="AB68" i="13"/>
  <c r="AB69" i="13"/>
  <c r="AB75" i="13"/>
  <c r="AB76" i="13"/>
  <c r="AB77" i="13"/>
  <c r="AB79" i="13"/>
  <c r="AB80" i="13"/>
  <c r="AB81" i="13"/>
  <c r="AB83" i="13"/>
  <c r="AB84" i="13"/>
  <c r="K42" i="13"/>
  <c r="L42" i="13"/>
  <c r="M42" i="13" s="1"/>
  <c r="N42" i="13"/>
  <c r="O42" i="13"/>
  <c r="P42" i="13" s="1"/>
  <c r="Q42" i="13"/>
  <c r="R42" i="13"/>
  <c r="S42" i="13"/>
  <c r="T42" i="13"/>
  <c r="U42" i="13"/>
  <c r="V42" i="13" s="1"/>
  <c r="W42" i="13"/>
  <c r="E42" i="13" s="1"/>
  <c r="X42" i="13"/>
  <c r="Y42" i="13" s="1"/>
  <c r="Z42" i="13"/>
  <c r="AA42" i="13"/>
  <c r="AB42" i="13"/>
  <c r="AC42" i="13"/>
  <c r="AD42" i="13"/>
  <c r="AE42" i="13" s="1"/>
  <c r="AF42" i="13"/>
  <c r="AG42" i="13"/>
  <c r="AH42" i="13"/>
  <c r="AI42" i="13"/>
  <c r="AJ42" i="13"/>
  <c r="AK42" i="13" s="1"/>
  <c r="AL42" i="13"/>
  <c r="AM42" i="13"/>
  <c r="AN42" i="13" s="1"/>
  <c r="AO42" i="13"/>
  <c r="AP42" i="13"/>
  <c r="AQ42" i="13"/>
  <c r="M43" i="13"/>
  <c r="P43" i="13"/>
  <c r="S43" i="13"/>
  <c r="V43" i="13"/>
  <c r="Y43" i="13"/>
  <c r="AB43" i="13"/>
  <c r="AE43" i="13"/>
  <c r="AH43" i="13"/>
  <c r="AK43" i="13"/>
  <c r="AN43" i="13"/>
  <c r="AQ43" i="13"/>
  <c r="M44" i="13"/>
  <c r="P44" i="13"/>
  <c r="S44" i="13"/>
  <c r="V44" i="13"/>
  <c r="Y44" i="13"/>
  <c r="AB44" i="13"/>
  <c r="AE44" i="13"/>
  <c r="AH44" i="13"/>
  <c r="AK44" i="13"/>
  <c r="AN44" i="13"/>
  <c r="AQ44" i="13"/>
  <c r="M45" i="13"/>
  <c r="P45" i="13"/>
  <c r="S45" i="13"/>
  <c r="V45" i="13"/>
  <c r="Y45" i="13"/>
  <c r="AB45" i="13"/>
  <c r="AE45" i="13"/>
  <c r="AH45" i="13"/>
  <c r="AK45" i="13"/>
  <c r="AN45" i="13"/>
  <c r="AQ45" i="13"/>
  <c r="G44" i="13"/>
  <c r="Y47" i="13"/>
  <c r="Y49" i="13"/>
  <c r="Y51" i="13"/>
  <c r="Y52" i="13"/>
  <c r="Y53" i="13"/>
  <c r="Y55" i="13"/>
  <c r="Y56" i="13"/>
  <c r="Y57" i="13"/>
  <c r="Y59" i="13"/>
  <c r="Y60" i="13"/>
  <c r="Y61" i="13"/>
  <c r="Y63" i="13"/>
  <c r="Y64" i="13"/>
  <c r="Y65" i="13"/>
  <c r="Y67" i="13"/>
  <c r="Y68" i="13"/>
  <c r="Y69" i="13"/>
  <c r="Y75" i="13"/>
  <c r="Y76" i="13"/>
  <c r="Y77" i="13"/>
  <c r="Y79" i="13"/>
  <c r="Y80" i="13"/>
  <c r="Y81" i="13"/>
  <c r="Y83" i="13"/>
  <c r="Y84" i="13"/>
  <c r="Y85" i="13"/>
  <c r="V47" i="13"/>
  <c r="V49" i="13"/>
  <c r="V51" i="13"/>
  <c r="V52" i="13"/>
  <c r="V53" i="13"/>
  <c r="V55" i="13"/>
  <c r="V56" i="13"/>
  <c r="V57" i="13"/>
  <c r="V59" i="13"/>
  <c r="V60" i="13"/>
  <c r="V61" i="13"/>
  <c r="V63" i="13"/>
  <c r="V64" i="13"/>
  <c r="V65" i="13"/>
  <c r="V67" i="13"/>
  <c r="V68" i="13"/>
  <c r="V69" i="13"/>
  <c r="V75" i="13"/>
  <c r="V76" i="13"/>
  <c r="V77" i="13"/>
  <c r="V79" i="13"/>
  <c r="V80" i="13"/>
  <c r="V81" i="13"/>
  <c r="V83" i="13"/>
  <c r="V84" i="13"/>
  <c r="V85" i="13"/>
  <c r="S47" i="13"/>
  <c r="S49" i="13"/>
  <c r="S51" i="13"/>
  <c r="S52" i="13"/>
  <c r="S53" i="13"/>
  <c r="S55" i="13"/>
  <c r="S56" i="13"/>
  <c r="S57" i="13"/>
  <c r="S59" i="13"/>
  <c r="S60" i="13"/>
  <c r="S61" i="13"/>
  <c r="S63" i="13"/>
  <c r="S64" i="13"/>
  <c r="S65" i="13"/>
  <c r="S67" i="13"/>
  <c r="S68" i="13"/>
  <c r="S69" i="13"/>
  <c r="S75" i="13"/>
  <c r="S76" i="13"/>
  <c r="S77" i="13"/>
  <c r="S79" i="13"/>
  <c r="S80" i="13"/>
  <c r="S81" i="13"/>
  <c r="S83" i="13"/>
  <c r="S84" i="13"/>
  <c r="S85" i="13"/>
  <c r="P47" i="13"/>
  <c r="P49" i="13"/>
  <c r="P51" i="13"/>
  <c r="P52" i="13"/>
  <c r="P53" i="13"/>
  <c r="P55" i="13"/>
  <c r="P56" i="13"/>
  <c r="P57" i="13"/>
  <c r="P59" i="13"/>
  <c r="P60" i="13"/>
  <c r="P61" i="13"/>
  <c r="P63" i="13"/>
  <c r="P64" i="13"/>
  <c r="P65" i="13"/>
  <c r="P67" i="13"/>
  <c r="P68" i="13"/>
  <c r="P69" i="13"/>
  <c r="P75" i="13"/>
  <c r="P76" i="13"/>
  <c r="P79" i="13"/>
  <c r="P80" i="13"/>
  <c r="P81" i="13"/>
  <c r="P83" i="13"/>
  <c r="P84" i="13"/>
  <c r="P85" i="13"/>
  <c r="M47" i="13"/>
  <c r="M49" i="13"/>
  <c r="M52" i="13"/>
  <c r="M53" i="13"/>
  <c r="M55" i="13"/>
  <c r="M56" i="13"/>
  <c r="M57" i="13"/>
  <c r="M59" i="13"/>
  <c r="M60" i="13"/>
  <c r="M61" i="13"/>
  <c r="M63" i="13"/>
  <c r="M64" i="13"/>
  <c r="M65" i="13"/>
  <c r="M67" i="13"/>
  <c r="M68" i="13"/>
  <c r="M69" i="13"/>
  <c r="M75" i="13"/>
  <c r="M76" i="13"/>
  <c r="M79" i="13"/>
  <c r="M80" i="13"/>
  <c r="M81" i="13"/>
  <c r="M83" i="13"/>
  <c r="M84" i="13"/>
  <c r="M85" i="13"/>
  <c r="J47" i="13"/>
  <c r="J49" i="13"/>
  <c r="J52" i="13"/>
  <c r="J53" i="13"/>
  <c r="J55" i="13"/>
  <c r="J56" i="13"/>
  <c r="J57" i="13"/>
  <c r="J59" i="13"/>
  <c r="J60" i="13"/>
  <c r="J61" i="13"/>
  <c r="J63" i="13"/>
  <c r="J64" i="13"/>
  <c r="J65" i="13"/>
  <c r="J67" i="13"/>
  <c r="J68" i="13"/>
  <c r="J69" i="13"/>
  <c r="J73" i="13"/>
  <c r="J75" i="13"/>
  <c r="J76" i="13"/>
  <c r="J79" i="13"/>
  <c r="J80" i="13"/>
  <c r="J81" i="13"/>
  <c r="J83" i="13"/>
  <c r="J43" i="13"/>
  <c r="J44" i="13"/>
  <c r="J45" i="13"/>
  <c r="I42" i="13"/>
  <c r="J42" i="13" s="1"/>
  <c r="H42" i="13"/>
  <c r="G47" i="13"/>
  <c r="G53" i="13"/>
  <c r="G55" i="13"/>
  <c r="G61" i="13"/>
  <c r="G63" i="13"/>
  <c r="G69" i="13"/>
  <c r="G43" i="13"/>
  <c r="H48" i="13"/>
  <c r="H15" i="13" s="1"/>
  <c r="AH72" i="13" l="1"/>
  <c r="AM91" i="13"/>
  <c r="AN91" i="13" s="1"/>
  <c r="AM26" i="13"/>
  <c r="AI91" i="13"/>
  <c r="AI26" i="13"/>
  <c r="AI36" i="13" s="1"/>
  <c r="AD91" i="13"/>
  <c r="AE91" i="13" s="1"/>
  <c r="AD26" i="13"/>
  <c r="Z91" i="13"/>
  <c r="Z26" i="13"/>
  <c r="Z36" i="13" s="1"/>
  <c r="V73" i="13"/>
  <c r="U16" i="13"/>
  <c r="U91" i="13"/>
  <c r="V91" i="13" s="1"/>
  <c r="U26" i="13"/>
  <c r="Q16" i="13"/>
  <c r="Q91" i="13"/>
  <c r="Q26" i="13"/>
  <c r="Q36" i="13" s="1"/>
  <c r="AO70" i="13"/>
  <c r="AO24" i="13"/>
  <c r="AO34" i="13" s="1"/>
  <c r="AO89" i="13"/>
  <c r="AO14" i="13"/>
  <c r="AJ89" i="13"/>
  <c r="AJ14" i="13"/>
  <c r="AJ24" i="13"/>
  <c r="AF24" i="13"/>
  <c r="AF34" i="13" s="1"/>
  <c r="AF89" i="13"/>
  <c r="AF14" i="13"/>
  <c r="AB71" i="13"/>
  <c r="AA89" i="13"/>
  <c r="AA24" i="13"/>
  <c r="AA14" i="13"/>
  <c r="K14" i="13"/>
  <c r="K89" i="13"/>
  <c r="K24" i="13"/>
  <c r="K34" i="13" s="1"/>
  <c r="H24" i="13"/>
  <c r="H34" i="13" s="1"/>
  <c r="H89" i="13"/>
  <c r="AP26" i="13"/>
  <c r="AP91" i="13"/>
  <c r="AQ91" i="13" s="1"/>
  <c r="AL26" i="13"/>
  <c r="AL36" i="13" s="1"/>
  <c r="AL91" i="13"/>
  <c r="AH73" i="13"/>
  <c r="AG26" i="13"/>
  <c r="AG91" i="13"/>
  <c r="AH91" i="13" s="1"/>
  <c r="AC91" i="13"/>
  <c r="AC26" i="13"/>
  <c r="AC36" i="13" s="1"/>
  <c r="T16" i="13"/>
  <c r="T26" i="13"/>
  <c r="T36" i="13" s="1"/>
  <c r="T91" i="13"/>
  <c r="AE72" i="13"/>
  <c r="V72" i="13"/>
  <c r="AN71" i="13"/>
  <c r="AM89" i="13"/>
  <c r="AM24" i="13"/>
  <c r="AM14" i="13"/>
  <c r="AI70" i="13"/>
  <c r="AI89" i="13"/>
  <c r="AI14" i="13"/>
  <c r="AI24" i="13"/>
  <c r="AI34" i="13" s="1"/>
  <c r="Z89" i="13"/>
  <c r="Z14" i="13"/>
  <c r="Z24" i="13"/>
  <c r="Z34" i="13" s="1"/>
  <c r="S71" i="13"/>
  <c r="AJ70" i="13"/>
  <c r="AK70" i="13" s="1"/>
  <c r="I89" i="13"/>
  <c r="J89" i="13" s="1"/>
  <c r="I24" i="13"/>
  <c r="AO26" i="13"/>
  <c r="AO36" i="13" s="1"/>
  <c r="AO91" i="13"/>
  <c r="AF91" i="13"/>
  <c r="AF26" i="13"/>
  <c r="AF36" i="13" s="1"/>
  <c r="X26" i="13"/>
  <c r="X91" i="13"/>
  <c r="Y91" i="13" s="1"/>
  <c r="O16" i="13"/>
  <c r="P16" i="13" s="1"/>
  <c r="O91" i="13"/>
  <c r="P91" i="13" s="1"/>
  <c r="O26" i="13"/>
  <c r="AQ72" i="13"/>
  <c r="AL70" i="13"/>
  <c r="AL24" i="13"/>
  <c r="AL34" i="13" s="1"/>
  <c r="AL89" i="13"/>
  <c r="AL14" i="13"/>
  <c r="AD70" i="13"/>
  <c r="AD89" i="13"/>
  <c r="AD14" i="13"/>
  <c r="AD24" i="13"/>
  <c r="X70" i="13"/>
  <c r="F42" i="13"/>
  <c r="H25" i="13"/>
  <c r="H35" i="13" s="1"/>
  <c r="I70" i="13"/>
  <c r="AN73" i="13"/>
  <c r="AJ91" i="13"/>
  <c r="AK91" i="13" s="1"/>
  <c r="AJ26" i="13"/>
  <c r="AE73" i="13"/>
  <c r="AA91" i="13"/>
  <c r="AB91" i="13" s="1"/>
  <c r="AA26" i="13"/>
  <c r="W91" i="13"/>
  <c r="W26" i="13"/>
  <c r="W36" i="13" s="1"/>
  <c r="R91" i="13"/>
  <c r="S91" i="13" s="1"/>
  <c r="R26" i="13"/>
  <c r="N16" i="13"/>
  <c r="N26" i="13"/>
  <c r="N36" i="13" s="1"/>
  <c r="N91" i="13"/>
  <c r="AK72" i="13"/>
  <c r="AB72" i="13"/>
  <c r="AP70" i="13"/>
  <c r="AQ70" i="13" s="1"/>
  <c r="AP24" i="13"/>
  <c r="AP14" i="13"/>
  <c r="AP89" i="13"/>
  <c r="AK71" i="13"/>
  <c r="AG70" i="13"/>
  <c r="AG14" i="13"/>
  <c r="AH14" i="13" s="1"/>
  <c r="AG24" i="13"/>
  <c r="AG89" i="13"/>
  <c r="AC14" i="13"/>
  <c r="AC24" i="13"/>
  <c r="AC34" i="13" s="1"/>
  <c r="AC89" i="13"/>
  <c r="X24" i="13"/>
  <c r="X89" i="13"/>
  <c r="X14" i="13"/>
  <c r="U70" i="13"/>
  <c r="U24" i="13"/>
  <c r="U14" i="13"/>
  <c r="U89" i="13"/>
  <c r="T89" i="13"/>
  <c r="T24" i="13"/>
  <c r="T34" i="13" s="1"/>
  <c r="T14" i="13"/>
  <c r="W24" i="13"/>
  <c r="W34" i="13" s="1"/>
  <c r="W89" i="13"/>
  <c r="W14" i="13"/>
  <c r="S72" i="13"/>
  <c r="R70" i="13"/>
  <c r="R89" i="13"/>
  <c r="R24" i="13"/>
  <c r="R14" i="13"/>
  <c r="P72" i="13"/>
  <c r="H70" i="13"/>
  <c r="M73" i="13"/>
  <c r="L16" i="13"/>
  <c r="K91" i="13"/>
  <c r="K26" i="13"/>
  <c r="K36" i="13" s="1"/>
  <c r="K70" i="13"/>
  <c r="L91" i="13"/>
  <c r="L26" i="13"/>
  <c r="L70" i="13"/>
  <c r="M70" i="13" s="1"/>
  <c r="L89" i="13"/>
  <c r="M89" i="13" s="1"/>
  <c r="L24" i="13"/>
  <c r="L14" i="13"/>
  <c r="M14" i="13" s="1"/>
  <c r="Q14" i="13"/>
  <c r="Q24" i="13"/>
  <c r="Q34" i="13" s="1"/>
  <c r="Q89" i="13"/>
  <c r="Q70" i="13"/>
  <c r="P71" i="13"/>
  <c r="O14" i="13"/>
  <c r="O24" i="13"/>
  <c r="W70" i="13"/>
  <c r="E71" i="13"/>
  <c r="AF70" i="13"/>
  <c r="AC70" i="13"/>
  <c r="Z70" i="13"/>
  <c r="T70" i="13"/>
  <c r="E72" i="13"/>
  <c r="F73" i="13"/>
  <c r="G73" i="13" s="1"/>
  <c r="AM70" i="13"/>
  <c r="AN70" i="13" s="1"/>
  <c r="AA70" i="13"/>
  <c r="O70" i="13"/>
  <c r="P70" i="13" s="1"/>
  <c r="F72" i="13"/>
  <c r="E73" i="13"/>
  <c r="F71" i="13"/>
  <c r="AH70" i="13" l="1"/>
  <c r="AE70" i="13"/>
  <c r="AB70" i="13"/>
  <c r="Y70" i="13"/>
  <c r="Y24" i="13"/>
  <c r="X34" i="13"/>
  <c r="AH89" i="13"/>
  <c r="S26" i="13"/>
  <c r="R36" i="13"/>
  <c r="S36" i="13" s="1"/>
  <c r="AB26" i="13"/>
  <c r="AA36" i="13"/>
  <c r="AB36" i="13" s="1"/>
  <c r="AE89" i="13"/>
  <c r="O36" i="13"/>
  <c r="P36" i="13" s="1"/>
  <c r="P26" i="13"/>
  <c r="Y26" i="13"/>
  <c r="X36" i="13"/>
  <c r="Y36" i="13" s="1"/>
  <c r="AN14" i="13"/>
  <c r="AK24" i="13"/>
  <c r="AJ34" i="13"/>
  <c r="U36" i="13"/>
  <c r="V36" i="13" s="1"/>
  <c r="V26" i="13"/>
  <c r="AH24" i="13"/>
  <c r="AG34" i="13"/>
  <c r="AQ89" i="13"/>
  <c r="I34" i="13"/>
  <c r="J34" i="13" s="1"/>
  <c r="J24" i="13"/>
  <c r="AM34" i="13"/>
  <c r="AN24" i="13"/>
  <c r="AB14" i="13"/>
  <c r="AK14" i="13"/>
  <c r="Y14" i="13"/>
  <c r="AQ14" i="13"/>
  <c r="AD34" i="13"/>
  <c r="AE24" i="13"/>
  <c r="AN89" i="13"/>
  <c r="AG36" i="13"/>
  <c r="AH36" i="13" s="1"/>
  <c r="AH26" i="13"/>
  <c r="AB24" i="13"/>
  <c r="AA34" i="13"/>
  <c r="AK89" i="13"/>
  <c r="AE26" i="13"/>
  <c r="AD36" i="13"/>
  <c r="AE36" i="13" s="1"/>
  <c r="AN26" i="13"/>
  <c r="AM36" i="13"/>
  <c r="AN36" i="13" s="1"/>
  <c r="Y89" i="13"/>
  <c r="AP34" i="13"/>
  <c r="AQ24" i="13"/>
  <c r="AK26" i="13"/>
  <c r="AJ36" i="13"/>
  <c r="AK36" i="13" s="1"/>
  <c r="AE14" i="13"/>
  <c r="AQ26" i="13"/>
  <c r="AP36" i="13"/>
  <c r="AQ36" i="13" s="1"/>
  <c r="AB89" i="13"/>
  <c r="V14" i="13"/>
  <c r="V89" i="13"/>
  <c r="V70" i="13"/>
  <c r="V24" i="13"/>
  <c r="U34" i="13"/>
  <c r="V34" i="13" s="1"/>
  <c r="S70" i="13"/>
  <c r="S14" i="13"/>
  <c r="S24" i="13"/>
  <c r="R34" i="13"/>
  <c r="S89" i="13"/>
  <c r="E91" i="13"/>
  <c r="M26" i="13"/>
  <c r="L36" i="13"/>
  <c r="M36" i="13" s="1"/>
  <c r="M91" i="13"/>
  <c r="F91" i="13"/>
  <c r="G91" i="13" s="1"/>
  <c r="M24" i="13"/>
  <c r="L34" i="13"/>
  <c r="M34" i="13" s="1"/>
  <c r="O34" i="13"/>
  <c r="P34" i="13" s="1"/>
  <c r="P24" i="13"/>
  <c r="F24" i="13"/>
  <c r="P14" i="13"/>
  <c r="F14" i="13"/>
  <c r="P89" i="13"/>
  <c r="F89" i="13"/>
  <c r="G84" i="13"/>
  <c r="J84" i="13"/>
  <c r="AN34" i="13" l="1"/>
  <c r="AK34" i="13"/>
  <c r="AB34" i="13"/>
  <c r="AE34" i="13"/>
  <c r="Y34" i="13"/>
  <c r="AQ34" i="13"/>
  <c r="AH34" i="13"/>
  <c r="S34" i="13"/>
  <c r="J85" i="13"/>
  <c r="H26" i="13" l="1"/>
  <c r="H22" i="13" l="1"/>
  <c r="H36" i="13"/>
  <c r="I16" i="13"/>
  <c r="I26" i="13"/>
  <c r="K82" i="13"/>
  <c r="G80" i="13"/>
  <c r="G75" i="13"/>
  <c r="G76" i="13"/>
  <c r="G42" i="13"/>
  <c r="G68" i="13"/>
  <c r="G64" i="13"/>
  <c r="J26" i="13" l="1"/>
  <c r="I36" i="13"/>
  <c r="J36" i="13" s="1"/>
  <c r="F26" i="13"/>
  <c r="F16" i="13"/>
  <c r="G60" i="13"/>
  <c r="G52" i="13"/>
  <c r="G56" i="13"/>
  <c r="G79" i="13"/>
  <c r="F97" i="13"/>
  <c r="F36" i="13" l="1"/>
  <c r="H78" i="13"/>
  <c r="E95" i="13" l="1"/>
  <c r="G95" i="13" s="1"/>
  <c r="E100" i="13"/>
  <c r="G100" i="13" l="1"/>
  <c r="AO16" i="13"/>
  <c r="AL16" i="13"/>
  <c r="AI16" i="13"/>
  <c r="AF16" i="13"/>
  <c r="AC16" i="13"/>
  <c r="W16" i="13"/>
  <c r="H16" i="13"/>
  <c r="K16" i="13"/>
  <c r="M16" i="13" s="1"/>
  <c r="E31" i="13"/>
  <c r="E21" i="13"/>
  <c r="E16" i="13" l="1"/>
  <c r="G16" i="13" s="1"/>
  <c r="J16" i="13"/>
  <c r="E26" i="13" l="1"/>
  <c r="G26" i="13" s="1"/>
  <c r="E36" i="13" l="1"/>
  <c r="G36" i="13" s="1"/>
  <c r="E99" i="13"/>
  <c r="E96" i="13"/>
  <c r="I92" i="13"/>
  <c r="F92" i="13" s="1"/>
  <c r="H92" i="13"/>
  <c r="E92" i="13" s="1"/>
  <c r="I97" i="13"/>
  <c r="T97" i="13"/>
  <c r="U97" i="13"/>
  <c r="V97" i="13" s="1"/>
  <c r="W97" i="13"/>
  <c r="X97" i="13"/>
  <c r="Y97" i="13" s="1"/>
  <c r="Z97" i="13"/>
  <c r="AA97" i="13"/>
  <c r="AC97" i="13"/>
  <c r="AD97" i="13"/>
  <c r="AF97" i="13"/>
  <c r="AG97" i="13"/>
  <c r="AI97" i="13"/>
  <c r="AJ97" i="13"/>
  <c r="AK97" i="13" s="1"/>
  <c r="AL97" i="13"/>
  <c r="AM97" i="13"/>
  <c r="AN97" i="13" s="1"/>
  <c r="AO97" i="13"/>
  <c r="AP97" i="13"/>
  <c r="AQ97" i="13" s="1"/>
  <c r="H97" i="13"/>
  <c r="E101" i="13"/>
  <c r="AH97" i="13" l="1"/>
  <c r="AE97" i="13"/>
  <c r="AB97" i="13"/>
  <c r="E85" i="13"/>
  <c r="G85" i="13" s="1"/>
  <c r="G96" i="13"/>
  <c r="G101" i="13"/>
  <c r="J97" i="13"/>
  <c r="J92" i="13"/>
  <c r="E97" i="13"/>
  <c r="G72" i="13"/>
  <c r="G71" i="13"/>
  <c r="J72" i="13"/>
  <c r="J71" i="13"/>
  <c r="H82" i="13"/>
  <c r="I82" i="13"/>
  <c r="L82" i="13"/>
  <c r="M82" i="13" s="1"/>
  <c r="N82" i="13"/>
  <c r="O82" i="13"/>
  <c r="Q82" i="13"/>
  <c r="R82" i="13"/>
  <c r="S82" i="13" s="1"/>
  <c r="T82" i="13"/>
  <c r="U82" i="13"/>
  <c r="V82" i="13" s="1"/>
  <c r="W82" i="13"/>
  <c r="X82" i="13"/>
  <c r="Z82" i="13"/>
  <c r="AA82" i="13"/>
  <c r="AB82" i="13" s="1"/>
  <c r="AC82" i="13"/>
  <c r="AD82" i="13"/>
  <c r="AE82" i="13" s="1"/>
  <c r="AF82" i="13"/>
  <c r="AG82" i="13"/>
  <c r="AI82" i="13"/>
  <c r="AJ82" i="13"/>
  <c r="AK82" i="13" s="1"/>
  <c r="AL82" i="13"/>
  <c r="AM82" i="13"/>
  <c r="AN82" i="13" s="1"/>
  <c r="AO82" i="13"/>
  <c r="AP82" i="13"/>
  <c r="AQ82" i="13" s="1"/>
  <c r="I78" i="13"/>
  <c r="J78" i="13" s="1"/>
  <c r="K78" i="13"/>
  <c r="M78" i="13"/>
  <c r="N78" i="13"/>
  <c r="O78" i="13"/>
  <c r="Q78" i="13"/>
  <c r="R78" i="13"/>
  <c r="S78" i="13" s="1"/>
  <c r="T78" i="13"/>
  <c r="U78" i="13"/>
  <c r="V78" i="13" s="1"/>
  <c r="W78" i="13"/>
  <c r="X78" i="13"/>
  <c r="Y78" i="13" s="1"/>
  <c r="Z78" i="13"/>
  <c r="AA78" i="13"/>
  <c r="AB78" i="13" s="1"/>
  <c r="AC78" i="13"/>
  <c r="AD78" i="13"/>
  <c r="AE78" i="13" s="1"/>
  <c r="AF78" i="13"/>
  <c r="AG78" i="13"/>
  <c r="AI78" i="13"/>
  <c r="AJ78" i="13"/>
  <c r="AK78" i="13" s="1"/>
  <c r="AL78" i="13"/>
  <c r="AM78" i="13"/>
  <c r="AN78" i="13" s="1"/>
  <c r="AO78" i="13"/>
  <c r="AP78" i="13"/>
  <c r="AQ78" i="13" s="1"/>
  <c r="H74" i="13"/>
  <c r="I74" i="13"/>
  <c r="J74" i="13" s="1"/>
  <c r="K74" i="13"/>
  <c r="L74" i="13"/>
  <c r="M74" i="13" s="1"/>
  <c r="N74" i="13"/>
  <c r="O74" i="13"/>
  <c r="Q74" i="13"/>
  <c r="R74" i="13"/>
  <c r="T74" i="13"/>
  <c r="U74" i="13"/>
  <c r="W74" i="13"/>
  <c r="X74" i="13"/>
  <c r="Y74" i="13" s="1"/>
  <c r="Z74" i="13"/>
  <c r="AA74" i="13"/>
  <c r="AB74" i="13" s="1"/>
  <c r="AC74" i="13"/>
  <c r="AD74" i="13"/>
  <c r="AE74" i="13" s="1"/>
  <c r="AF74" i="13"/>
  <c r="AG74" i="13"/>
  <c r="AI74" i="13"/>
  <c r="AJ74" i="13"/>
  <c r="AK74" i="13" s="1"/>
  <c r="AL74" i="13"/>
  <c r="AM74" i="13"/>
  <c r="AN74" i="13" s="1"/>
  <c r="AO74" i="13"/>
  <c r="AP74" i="13"/>
  <c r="AQ74" i="13" s="1"/>
  <c r="H66" i="13"/>
  <c r="I66" i="13"/>
  <c r="J66" i="13" s="1"/>
  <c r="K66" i="13"/>
  <c r="L66" i="13"/>
  <c r="M66" i="13" s="1"/>
  <c r="N66" i="13"/>
  <c r="O66" i="13"/>
  <c r="Q66" i="13"/>
  <c r="R66" i="13"/>
  <c r="S66" i="13" s="1"/>
  <c r="T66" i="13"/>
  <c r="U66" i="13"/>
  <c r="V66" i="13" s="1"/>
  <c r="W66" i="13"/>
  <c r="X66" i="13"/>
  <c r="Y66" i="13" s="1"/>
  <c r="Z66" i="13"/>
  <c r="AA66" i="13"/>
  <c r="AB66" i="13" s="1"/>
  <c r="AC66" i="13"/>
  <c r="AD66" i="13"/>
  <c r="AE66" i="13" s="1"/>
  <c r="AF66" i="13"/>
  <c r="AG66" i="13"/>
  <c r="AH66" i="13" s="1"/>
  <c r="AI66" i="13"/>
  <c r="AJ66" i="13"/>
  <c r="AK66" i="13" s="1"/>
  <c r="AL66" i="13"/>
  <c r="AM66" i="13"/>
  <c r="AN66" i="13" s="1"/>
  <c r="AO66" i="13"/>
  <c r="AP66" i="13"/>
  <c r="AQ66" i="13" s="1"/>
  <c r="H62" i="13"/>
  <c r="I62" i="13"/>
  <c r="J62" i="13" s="1"/>
  <c r="K62" i="13"/>
  <c r="L62" i="13"/>
  <c r="M62" i="13" s="1"/>
  <c r="N62" i="13"/>
  <c r="O62" i="13"/>
  <c r="Q62" i="13"/>
  <c r="R62" i="13"/>
  <c r="T62" i="13"/>
  <c r="U62" i="13"/>
  <c r="V62" i="13" s="1"/>
  <c r="W62" i="13"/>
  <c r="X62" i="13"/>
  <c r="Y62" i="13" s="1"/>
  <c r="Z62" i="13"/>
  <c r="AA62" i="13"/>
  <c r="AB62" i="13" s="1"/>
  <c r="AC62" i="13"/>
  <c r="AD62" i="13"/>
  <c r="AE62" i="13" s="1"/>
  <c r="AF62" i="13"/>
  <c r="AG62" i="13"/>
  <c r="AH62" i="13" s="1"/>
  <c r="AI62" i="13"/>
  <c r="AJ62" i="13"/>
  <c r="AK62" i="13" s="1"/>
  <c r="AL62" i="13"/>
  <c r="AM62" i="13"/>
  <c r="AN62" i="13" s="1"/>
  <c r="AO62" i="13"/>
  <c r="AP62" i="13"/>
  <c r="AQ62" i="13" s="1"/>
  <c r="H58" i="13"/>
  <c r="I58" i="13"/>
  <c r="K58" i="13"/>
  <c r="L58" i="13"/>
  <c r="M58" i="13" s="1"/>
  <c r="N58" i="13"/>
  <c r="O58" i="13"/>
  <c r="R58" i="13"/>
  <c r="S58" i="13" s="1"/>
  <c r="T58" i="13"/>
  <c r="U58" i="13"/>
  <c r="V58" i="13" s="1"/>
  <c r="W58" i="13"/>
  <c r="X58" i="13"/>
  <c r="Y58" i="13" s="1"/>
  <c r="Z58" i="13"/>
  <c r="AA58" i="13"/>
  <c r="AB58" i="13" s="1"/>
  <c r="AC58" i="13"/>
  <c r="AD58" i="13"/>
  <c r="AE58" i="13" s="1"/>
  <c r="AF58" i="13"/>
  <c r="AG58" i="13"/>
  <c r="AH58" i="13" s="1"/>
  <c r="AI58" i="13"/>
  <c r="AJ58" i="13"/>
  <c r="AK58" i="13" s="1"/>
  <c r="AL58" i="13"/>
  <c r="AM58" i="13"/>
  <c r="AN58" i="13" s="1"/>
  <c r="AO58" i="13"/>
  <c r="AP58" i="13"/>
  <c r="AQ58" i="13" s="1"/>
  <c r="H54" i="13"/>
  <c r="I54" i="13"/>
  <c r="K54" i="13"/>
  <c r="L54" i="13"/>
  <c r="N54" i="13"/>
  <c r="O54" i="13"/>
  <c r="R54" i="13"/>
  <c r="S54" i="13" s="1"/>
  <c r="T54" i="13"/>
  <c r="U54" i="13"/>
  <c r="W54" i="13"/>
  <c r="X54" i="13"/>
  <c r="Y54" i="13" s="1"/>
  <c r="Z54" i="13"/>
  <c r="AA54" i="13"/>
  <c r="AB54" i="13" s="1"/>
  <c r="AC54" i="13"/>
  <c r="AD54" i="13"/>
  <c r="AE54" i="13" s="1"/>
  <c r="AF54" i="13"/>
  <c r="AG54" i="13"/>
  <c r="AH54" i="13" s="1"/>
  <c r="AI54" i="13"/>
  <c r="AJ54" i="13"/>
  <c r="AK54" i="13" s="1"/>
  <c r="AL54" i="13"/>
  <c r="AM54" i="13"/>
  <c r="AN54" i="13" s="1"/>
  <c r="AO54" i="13"/>
  <c r="AP54" i="13"/>
  <c r="AQ54" i="13" s="1"/>
  <c r="H50" i="13"/>
  <c r="I50" i="13"/>
  <c r="K50" i="13"/>
  <c r="L50" i="13"/>
  <c r="N50" i="13"/>
  <c r="O50" i="13"/>
  <c r="Q50" i="13"/>
  <c r="R50" i="13"/>
  <c r="T50" i="13"/>
  <c r="U50" i="13"/>
  <c r="W50" i="13"/>
  <c r="X50" i="13"/>
  <c r="Y50" i="13" s="1"/>
  <c r="Z50" i="13"/>
  <c r="AA50" i="13"/>
  <c r="AB50" i="13" s="1"/>
  <c r="AC50" i="13"/>
  <c r="AD50" i="13"/>
  <c r="AE50" i="13" s="1"/>
  <c r="AF50" i="13"/>
  <c r="AG50" i="13"/>
  <c r="AH50" i="13" s="1"/>
  <c r="AI50" i="13"/>
  <c r="AJ50" i="13"/>
  <c r="AK50" i="13" s="1"/>
  <c r="AL50" i="13"/>
  <c r="AM50" i="13"/>
  <c r="AN50" i="13" s="1"/>
  <c r="AO50" i="13"/>
  <c r="AP50" i="13"/>
  <c r="AQ50" i="13" s="1"/>
  <c r="I48" i="13"/>
  <c r="K48" i="13"/>
  <c r="L48" i="13"/>
  <c r="L15" i="13" s="1"/>
  <c r="N48" i="13"/>
  <c r="N90" i="13" s="1"/>
  <c r="O48" i="13"/>
  <c r="Q48" i="13"/>
  <c r="R48" i="13"/>
  <c r="T48" i="13"/>
  <c r="T90" i="13" s="1"/>
  <c r="U48" i="13"/>
  <c r="W48" i="13"/>
  <c r="X48" i="13"/>
  <c r="Z48" i="13"/>
  <c r="AA48" i="13"/>
  <c r="AC48" i="13"/>
  <c r="AD48" i="13"/>
  <c r="AF48" i="13"/>
  <c r="AG48" i="13"/>
  <c r="AI48" i="13"/>
  <c r="AJ48" i="13"/>
  <c r="AL48" i="13"/>
  <c r="AM48" i="13"/>
  <c r="AO48" i="13"/>
  <c r="AP48" i="13"/>
  <c r="AH78" i="13" l="1"/>
  <c r="AH74" i="13"/>
  <c r="AH82" i="13"/>
  <c r="Y82" i="13"/>
  <c r="AG46" i="13"/>
  <c r="AG15" i="13"/>
  <c r="AG90" i="13"/>
  <c r="AH48" i="13"/>
  <c r="AG25" i="13"/>
  <c r="AA46" i="13"/>
  <c r="AB46" i="13" s="1"/>
  <c r="AA15" i="13"/>
  <c r="AA90" i="13"/>
  <c r="AB48" i="13"/>
  <c r="AA25" i="13"/>
  <c r="O90" i="13"/>
  <c r="O15" i="13"/>
  <c r="J48" i="13"/>
  <c r="I15" i="13"/>
  <c r="S50" i="13"/>
  <c r="AM46" i="13"/>
  <c r="AN46" i="13" s="1"/>
  <c r="AM15" i="13"/>
  <c r="AM90" i="13"/>
  <c r="AN48" i="13"/>
  <c r="AM25" i="13"/>
  <c r="AP46" i="13"/>
  <c r="AQ46" i="13" s="1"/>
  <c r="AP90" i="13"/>
  <c r="AP15" i="13"/>
  <c r="AQ48" i="13"/>
  <c r="AP25" i="13"/>
  <c r="AJ46" i="13"/>
  <c r="AK46" i="13" s="1"/>
  <c r="AJ90" i="13"/>
  <c r="AJ15" i="13"/>
  <c r="AK48" i="13"/>
  <c r="AJ25" i="13"/>
  <c r="AD46" i="13"/>
  <c r="AD90" i="13"/>
  <c r="AD15" i="13"/>
  <c r="AE48" i="13"/>
  <c r="AD25" i="13"/>
  <c r="X90" i="13"/>
  <c r="X15" i="13"/>
  <c r="X25" i="13"/>
  <c r="E66" i="13"/>
  <c r="K90" i="13"/>
  <c r="K87" i="13" s="1"/>
  <c r="K15" i="13"/>
  <c r="V50" i="13"/>
  <c r="V54" i="13"/>
  <c r="S62" i="13"/>
  <c r="V74" i="13"/>
  <c r="U90" i="13"/>
  <c r="U25" i="13"/>
  <c r="U15" i="13"/>
  <c r="U12" i="13" s="1"/>
  <c r="S74" i="13"/>
  <c r="E58" i="13"/>
  <c r="R25" i="13"/>
  <c r="R15" i="13"/>
  <c r="R90" i="13"/>
  <c r="M50" i="13"/>
  <c r="P82" i="13"/>
  <c r="F82" i="13"/>
  <c r="M54" i="13"/>
  <c r="K25" i="13"/>
  <c r="K12" i="13"/>
  <c r="L90" i="13"/>
  <c r="L25" i="13"/>
  <c r="P74" i="13"/>
  <c r="F74" i="13"/>
  <c r="P78" i="13"/>
  <c r="F78" i="13"/>
  <c r="P54" i="13"/>
  <c r="F54" i="13"/>
  <c r="E50" i="13"/>
  <c r="P50" i="13"/>
  <c r="F50" i="13"/>
  <c r="P66" i="13"/>
  <c r="F66" i="13"/>
  <c r="G66" i="13" s="1"/>
  <c r="AO90" i="13"/>
  <c r="AO87" i="13" s="1"/>
  <c r="AO15" i="13"/>
  <c r="AO12" i="13" s="1"/>
  <c r="AO25" i="13"/>
  <c r="AL25" i="13"/>
  <c r="AL90" i="13"/>
  <c r="AL87" i="13" s="1"/>
  <c r="AL15" i="13"/>
  <c r="AL12" i="13" s="1"/>
  <c r="AI90" i="13"/>
  <c r="AI87" i="13" s="1"/>
  <c r="AI25" i="13"/>
  <c r="AI15" i="13"/>
  <c r="AI12" i="13" s="1"/>
  <c r="AF90" i="13"/>
  <c r="AF87" i="13" s="1"/>
  <c r="AF15" i="13"/>
  <c r="AF12" i="13" s="1"/>
  <c r="AF25" i="13"/>
  <c r="AC15" i="13"/>
  <c r="AC12" i="13" s="1"/>
  <c r="AC90" i="13"/>
  <c r="AC87" i="13" s="1"/>
  <c r="AC25" i="13"/>
  <c r="E62" i="13"/>
  <c r="Z90" i="13"/>
  <c r="Z87" i="13" s="1"/>
  <c r="Z25" i="13"/>
  <c r="Z15" i="13"/>
  <c r="Z12" i="13" s="1"/>
  <c r="W25" i="13"/>
  <c r="W90" i="13"/>
  <c r="W87" i="13" s="1"/>
  <c r="W15" i="13"/>
  <c r="W12" i="13" s="1"/>
  <c r="T15" i="13"/>
  <c r="T12" i="13" s="1"/>
  <c r="T25" i="13"/>
  <c r="T87" i="13"/>
  <c r="P62" i="13"/>
  <c r="F62" i="13"/>
  <c r="N87" i="13"/>
  <c r="N15" i="13"/>
  <c r="N12" i="13" s="1"/>
  <c r="N25" i="13"/>
  <c r="Q15" i="13"/>
  <c r="Q12" i="13" s="1"/>
  <c r="Q25" i="13"/>
  <c r="Q90" i="13"/>
  <c r="Q87" i="13" s="1"/>
  <c r="O25" i="13"/>
  <c r="F48" i="13"/>
  <c r="P58" i="13"/>
  <c r="F58" i="13"/>
  <c r="G97" i="13"/>
  <c r="G92" i="13"/>
  <c r="E82" i="13"/>
  <c r="E78" i="13"/>
  <c r="E74" i="13"/>
  <c r="E54" i="13"/>
  <c r="E48" i="13"/>
  <c r="J50" i="13"/>
  <c r="J54" i="13"/>
  <c r="J58" i="13"/>
  <c r="J82" i="13"/>
  <c r="X46" i="13"/>
  <c r="Y48" i="13"/>
  <c r="R46" i="13"/>
  <c r="S48" i="13"/>
  <c r="L46" i="13"/>
  <c r="M48" i="13"/>
  <c r="U46" i="13"/>
  <c r="V48" i="13"/>
  <c r="O46" i="13"/>
  <c r="P48" i="13"/>
  <c r="I25" i="13"/>
  <c r="I46" i="13"/>
  <c r="H87" i="13"/>
  <c r="AO46" i="13"/>
  <c r="AI46" i="13"/>
  <c r="AC46" i="13"/>
  <c r="W46" i="13"/>
  <c r="Q46" i="13"/>
  <c r="K46" i="13"/>
  <c r="E70" i="13"/>
  <c r="AL46" i="13"/>
  <c r="AF46" i="13"/>
  <c r="Z46" i="13"/>
  <c r="T46" i="13"/>
  <c r="N46" i="13"/>
  <c r="H14" i="13"/>
  <c r="H46" i="13"/>
  <c r="G78" i="13" l="1"/>
  <c r="AH46" i="13"/>
  <c r="AE46" i="13"/>
  <c r="Y46" i="13"/>
  <c r="Y90" i="13"/>
  <c r="X87" i="13"/>
  <c r="Y87" i="13" s="1"/>
  <c r="AE90" i="13"/>
  <c r="AD87" i="13"/>
  <c r="AE87" i="13" s="1"/>
  <c r="AK15" i="13"/>
  <c r="AJ12" i="13"/>
  <c r="AK12" i="13" s="1"/>
  <c r="AM35" i="13"/>
  <c r="AN25" i="13"/>
  <c r="AM22" i="13"/>
  <c r="AN22" i="13" s="1"/>
  <c r="AB90" i="13"/>
  <c r="AA87" i="13"/>
  <c r="AB87" i="13" s="1"/>
  <c r="I35" i="13"/>
  <c r="J35" i="13" s="1"/>
  <c r="J25" i="13"/>
  <c r="AE25" i="13"/>
  <c r="AD35" i="13"/>
  <c r="AD22" i="13"/>
  <c r="AK90" i="13"/>
  <c r="AJ87" i="13"/>
  <c r="AK87" i="13" s="1"/>
  <c r="AQ15" i="13"/>
  <c r="AP12" i="13"/>
  <c r="AQ12" i="13" s="1"/>
  <c r="AB15" i="13"/>
  <c r="AA12" i="13"/>
  <c r="AB12" i="13" s="1"/>
  <c r="AH90" i="13"/>
  <c r="AG87" i="13"/>
  <c r="AH87" i="13" s="1"/>
  <c r="Y25" i="13"/>
  <c r="X35" i="13"/>
  <c r="X22" i="13"/>
  <c r="AK25" i="13"/>
  <c r="AJ35" i="13"/>
  <c r="AJ22" i="13"/>
  <c r="AK22" i="13" s="1"/>
  <c r="AQ90" i="13"/>
  <c r="AP87" i="13"/>
  <c r="AQ87" i="13" s="1"/>
  <c r="AN90" i="13"/>
  <c r="AM87" i="13"/>
  <c r="AN87" i="13" s="1"/>
  <c r="AA35" i="13"/>
  <c r="AB25" i="13"/>
  <c r="AA22" i="13"/>
  <c r="AG12" i="13"/>
  <c r="AH12" i="13" s="1"/>
  <c r="AH15" i="13"/>
  <c r="Y15" i="13"/>
  <c r="Y12" i="13"/>
  <c r="AE15" i="13"/>
  <c r="AD12" i="13"/>
  <c r="AE12" i="13" s="1"/>
  <c r="AP35" i="13"/>
  <c r="AQ25" i="13"/>
  <c r="AP22" i="13"/>
  <c r="AQ22" i="13" s="1"/>
  <c r="AN15" i="13"/>
  <c r="AM12" i="13"/>
  <c r="AN12" i="13" s="1"/>
  <c r="AG35" i="13"/>
  <c r="AH25" i="13"/>
  <c r="AG22" i="13"/>
  <c r="V15" i="13"/>
  <c r="G58" i="13"/>
  <c r="V46" i="13"/>
  <c r="V25" i="13"/>
  <c r="U35" i="13"/>
  <c r="U22" i="13"/>
  <c r="V90" i="13"/>
  <c r="U87" i="13"/>
  <c r="V87" i="13" s="1"/>
  <c r="S46" i="13"/>
  <c r="S90" i="13"/>
  <c r="R87" i="13"/>
  <c r="S87" i="13" s="1"/>
  <c r="S15" i="13"/>
  <c r="R12" i="13"/>
  <c r="S12" i="13" s="1"/>
  <c r="S25" i="13"/>
  <c r="R22" i="13"/>
  <c r="R35" i="13"/>
  <c r="E15" i="13"/>
  <c r="J15" i="13"/>
  <c r="G74" i="13"/>
  <c r="G62" i="13"/>
  <c r="G82" i="13"/>
  <c r="G54" i="13"/>
  <c r="K22" i="13"/>
  <c r="K35" i="13"/>
  <c r="K32" i="13" s="1"/>
  <c r="M46" i="13"/>
  <c r="L12" i="13"/>
  <c r="M12" i="13" s="1"/>
  <c r="M15" i="13"/>
  <c r="M25" i="13"/>
  <c r="L35" i="13"/>
  <c r="L22" i="13"/>
  <c r="M90" i="13"/>
  <c r="L87" i="13"/>
  <c r="M87" i="13" s="1"/>
  <c r="G50" i="13"/>
  <c r="AO35" i="13"/>
  <c r="AO32" i="13" s="1"/>
  <c r="AO22" i="13"/>
  <c r="AL35" i="13"/>
  <c r="AL32" i="13" s="1"/>
  <c r="AL22" i="13"/>
  <c r="AI22" i="13"/>
  <c r="AI35" i="13"/>
  <c r="AI32" i="13" s="1"/>
  <c r="AF35" i="13"/>
  <c r="AF32" i="13" s="1"/>
  <c r="AF22" i="13"/>
  <c r="AC35" i="13"/>
  <c r="AC32" i="13" s="1"/>
  <c r="AC22" i="13"/>
  <c r="Z35" i="13"/>
  <c r="Z32" i="13" s="1"/>
  <c r="Z22" i="13"/>
  <c r="W22" i="13"/>
  <c r="W35" i="13"/>
  <c r="W32" i="13" s="1"/>
  <c r="T35" i="13"/>
  <c r="T32" i="13" s="1"/>
  <c r="T22" i="13"/>
  <c r="N35" i="13"/>
  <c r="N32" i="13" s="1"/>
  <c r="N22" i="13"/>
  <c r="Q35" i="13"/>
  <c r="Q32" i="13" s="1"/>
  <c r="Q22" i="13"/>
  <c r="P90" i="13"/>
  <c r="O87" i="13"/>
  <c r="P87" i="13" s="1"/>
  <c r="F90" i="13"/>
  <c r="P46" i="13"/>
  <c r="F46" i="13"/>
  <c r="P15" i="13"/>
  <c r="O12" i="13"/>
  <c r="P12" i="13" s="1"/>
  <c r="F15" i="13"/>
  <c r="F12" i="13" s="1"/>
  <c r="O22" i="13"/>
  <c r="O35" i="13"/>
  <c r="P25" i="13"/>
  <c r="E87" i="13"/>
  <c r="E46" i="13"/>
  <c r="J70" i="13"/>
  <c r="F70" i="13"/>
  <c r="G70" i="13" s="1"/>
  <c r="J46" i="13"/>
  <c r="G48" i="13"/>
  <c r="I87" i="13"/>
  <c r="E14" i="13"/>
  <c r="E89" i="13"/>
  <c r="G89" i="13" s="1"/>
  <c r="E90" i="13"/>
  <c r="E24" i="13"/>
  <c r="F34" i="13"/>
  <c r="I22" i="13"/>
  <c r="J22" i="13" s="1"/>
  <c r="F25" i="13"/>
  <c r="F22" i="13" s="1"/>
  <c r="I12" i="13"/>
  <c r="H32" i="13"/>
  <c r="E25" i="13"/>
  <c r="H12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H22" i="13" l="1"/>
  <c r="AE22" i="13"/>
  <c r="AB22" i="13"/>
  <c r="Y22" i="13"/>
  <c r="AB35" i="13"/>
  <c r="AA32" i="13"/>
  <c r="AB32" i="13" s="1"/>
  <c r="AE35" i="13"/>
  <c r="AD32" i="13"/>
  <c r="AE32" i="13" s="1"/>
  <c r="C8" i="8"/>
  <c r="D8" i="8" s="1"/>
  <c r="Y35" i="13"/>
  <c r="X32" i="13"/>
  <c r="Y32" i="13" s="1"/>
  <c r="AN35" i="13"/>
  <c r="AM32" i="13"/>
  <c r="AN32" i="13" s="1"/>
  <c r="AH35" i="13"/>
  <c r="AG32" i="13"/>
  <c r="AH32" i="13" s="1"/>
  <c r="AK35" i="13"/>
  <c r="AJ32" i="13"/>
  <c r="AK32" i="13" s="1"/>
  <c r="AQ35" i="13"/>
  <c r="AP32" i="13"/>
  <c r="AQ32" i="13" s="1"/>
  <c r="V22" i="13"/>
  <c r="V35" i="13"/>
  <c r="U32" i="13"/>
  <c r="V32" i="13" s="1"/>
  <c r="V12" i="13"/>
  <c r="S22" i="13"/>
  <c r="S35" i="13"/>
  <c r="R32" i="13"/>
  <c r="S32" i="13" s="1"/>
  <c r="J12" i="13"/>
  <c r="E34" i="13"/>
  <c r="G34" i="13" s="1"/>
  <c r="G24" i="13"/>
  <c r="M22" i="13"/>
  <c r="M35" i="13"/>
  <c r="L32" i="13"/>
  <c r="M32" i="13" s="1"/>
  <c r="P22" i="13"/>
  <c r="G46" i="13"/>
  <c r="G90" i="13"/>
  <c r="P35" i="13"/>
  <c r="O32" i="13"/>
  <c r="P32" i="13" s="1"/>
  <c r="G15" i="13"/>
  <c r="F87" i="13"/>
  <c r="J87" i="13"/>
  <c r="E35" i="13"/>
  <c r="G25" i="13"/>
  <c r="G14" i="13"/>
  <c r="E12" i="13"/>
  <c r="G12" i="13" s="1"/>
  <c r="I32" i="13"/>
  <c r="J32" i="13" s="1"/>
  <c r="F35" i="13"/>
  <c r="F32" i="13"/>
  <c r="E22" i="13"/>
  <c r="G22" i="13" s="1"/>
  <c r="C5" i="8"/>
  <c r="C11" i="8"/>
  <c r="D11" i="8" s="1"/>
  <c r="C14" i="8"/>
  <c r="D14" i="8" s="1"/>
  <c r="C19" i="8"/>
  <c r="D19" i="8" s="1"/>
  <c r="D5" i="8"/>
  <c r="G35" i="13" l="1"/>
  <c r="G87" i="13"/>
  <c r="E32" i="13"/>
  <c r="G32" i="13" s="1"/>
  <c r="C24" i="8"/>
  <c r="D24" i="8"/>
</calcChain>
</file>

<file path=xl/sharedStrings.xml><?xml version="1.0" encoding="utf-8"?>
<sst xmlns="http://schemas.openxmlformats.org/spreadsheetml/2006/main" count="966" uniqueCount="358">
  <si>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</si>
  <si>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</si>
  <si>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</si>
  <si>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</si>
  <si>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</si>
  <si>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</si>
  <si>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</si>
  <si>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</si>
  <si>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</si>
  <si>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</si>
  <si>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</si>
  <si>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</si>
  <si>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</si>
  <si>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</si>
  <si>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</si>
  <si>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</si>
  <si>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</si>
  <si>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</si>
  <si>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</si>
  <si>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</si>
  <si>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</si>
  <si>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</si>
  <si>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</si>
  <si>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</si>
  <si>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</si>
  <si>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</si>
  <si>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</si>
  <si>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</si>
  <si>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</si>
  <si>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</si>
  <si>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</si>
  <si>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</si>
  <si>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</si>
  <si>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</si>
  <si>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</si>
  <si>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</si>
  <si>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</si>
  <si>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</si>
  <si>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</si>
  <si>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</si>
  <si>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</si>
  <si>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</si>
  <si>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</si>
  <si>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</si>
  <si>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</si>
  <si>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</si>
  <si>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</si>
  <si>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</si>
  <si>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</si>
  <si>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</si>
  <si>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</si>
  <si>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</si>
  <si>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</si>
  <si>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</si>
  <si>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</si>
  <si>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</si>
  <si>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</si>
  <si>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</si>
  <si>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</si>
  <si>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</si>
  <si>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</si>
  <si>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</si>
  <si>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</si>
  <si>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</si>
  <si>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</si>
  <si>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</si>
  <si>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</si>
  <si>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</si>
  <si>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</si>
  <si>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</si>
  <si>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</si>
  <si>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</si>
  <si>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</si>
  <si>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</si>
  <si>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</si>
  <si>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</si>
  <si>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</si>
  <si>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</si>
  <si>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</si>
  <si>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</si>
  <si>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</si>
  <si>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</si>
  <si>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</si>
  <si>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</si>
  <si>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</si>
  <si>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</si>
  <si>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</si>
  <si>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</si>
  <si>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</si>
  <si>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</si>
  <si>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</si>
  <si>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</si>
  <si>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</si>
  <si>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</si>
  <si>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</si>
  <si>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</si>
  <si>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</si>
  <si>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</si>
  <si>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</si>
  <si>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</si>
  <si>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</si>
  <si>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</si>
  <si>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</si>
  <si>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</si>
  <si>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</si>
  <si>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</si>
  <si>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</si>
  <si>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</si>
  <si>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</si>
  <si>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</si>
  <si>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</si>
  <si>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</si>
  <si>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</si>
  <si>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</si>
  <si>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</si>
  <si>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</si>
  <si>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</si>
  <si>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</si>
  <si>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</si>
  <si>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</si>
  <si>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</si>
  <si>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</si>
  <si>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</si>
  <si>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</si>
  <si>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</si>
  <si>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</si>
  <si>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</si>
  <si>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</si>
  <si>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</si>
  <si>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</si>
  <si>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</si>
  <si>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</si>
  <si>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</si>
  <si>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</si>
  <si>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</si>
  <si>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</si>
  <si>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</si>
  <si>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</si>
  <si>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</si>
  <si>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</si>
  <si>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</si>
  <si>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</si>
  <si>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</si>
  <si>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</si>
  <si>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</si>
  <si>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</si>
  <si>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</si>
  <si>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</si>
  <si>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</si>
  <si>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</si>
  <si>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</si>
  <si>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</si>
  <si>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</si>
  <si>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</si>
  <si>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</si>
  <si>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</si>
  <si>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</si>
  <si>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</si>
  <si>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</si>
  <si>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</si>
  <si>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</si>
  <si>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</si>
  <si>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</si>
  <si>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</si>
  <si>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</si>
  <si>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</si>
  <si>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</si>
  <si>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</si>
  <si>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</si>
  <si>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</si>
  <si>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</si>
  <si>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</si>
  <si>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</si>
  <si>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</si>
  <si>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</si>
  <si>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</si>
  <si>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</si>
  <si>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</si>
  <si>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</si>
  <si>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</si>
  <si>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</si>
  <si>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</si>
  <si>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</si>
  <si>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</si>
  <si>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</si>
  <si>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</si>
  <si>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</si>
  <si>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</si>
  <si>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</si>
  <si>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</si>
  <si>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</si>
  <si>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</si>
  <si>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</si>
  <si>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</si>
  <si>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</si>
  <si>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</si>
  <si>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</si>
  <si>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</si>
  <si>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</si>
  <si>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</si>
  <si>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</si>
  <si>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</si>
  <si>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</si>
  <si>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</si>
  <si>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</si>
  <si>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</si>
  <si>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</si>
  <si>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</si>
  <si>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</si>
  <si>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</si>
  <si>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</si>
  <si>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</si>
  <si>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</si>
  <si>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</si>
  <si>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</si>
  <si>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</si>
  <si>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</si>
  <si>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</si>
  <si>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</si>
  <si>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</si>
  <si>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</si>
  <si>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</si>
  <si>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</si>
  <si>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</si>
  <si>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</si>
  <si>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</si>
  <si>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</si>
  <si>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</si>
  <si>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</si>
  <si>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</si>
  <si>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</si>
  <si>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</si>
  <si>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</si>
  <si>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</si>
  <si>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</si>
  <si>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</si>
  <si>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</si>
  <si>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</si>
  <si>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</si>
  <si>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</si>
  <si>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</si>
  <si>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</si>
  <si>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</si>
  <si>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</si>
  <si>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</si>
  <si>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</si>
  <si>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</si>
  <si>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</si>
  <si>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</si>
  <si>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</si>
  <si>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</si>
  <si>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</si>
  <si>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</si>
  <si>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</si>
  <si>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</si>
  <si>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</si>
  <si>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</si>
  <si>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</si>
  <si>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</si>
  <si>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</si>
  <si>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</si>
  <si>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</si>
  <si>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</si>
  <si>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Специалист  департамента финансов администрации района___________________ (Ф.И.О. подпись)</t>
  </si>
  <si>
    <t>иные источники финансирования</t>
  </si>
  <si>
    <t>1.2.1.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</si>
  <si>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</si>
  <si>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</si>
  <si>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</si>
  <si>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</si>
  <si>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</si>
  <si>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</si>
  <si>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</si>
  <si>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</si>
  <si>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</si>
  <si>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</si>
  <si>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</si>
  <si>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</si>
  <si>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</si>
  <si>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</si>
  <si>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</si>
  <si>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</si>
  <si>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</si>
  <si>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</si>
  <si>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</si>
  <si>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</si>
  <si>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</si>
  <si>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</si>
  <si>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</si>
  <si>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</si>
  <si>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</si>
  <si>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</si>
  <si>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</si>
  <si>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</si>
  <si>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</si>
  <si>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</si>
  <si>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</si>
  <si>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</si>
  <si>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 xml:space="preserve">Исполнитель:                                         __________________________ (Ф.И.О. подпись)
</t>
  </si>
  <si>
    <t>Таблица 3</t>
  </si>
  <si>
    <t>проектная часть</t>
  </si>
  <si>
    <t>процессная часть</t>
  </si>
  <si>
    <t xml:space="preserve">Региональный проект "__________" "_________________" 
</t>
  </si>
  <si>
    <t xml:space="preserve"> проект "_________________" 
</t>
  </si>
  <si>
    <t>Наименование структурного элемента муниципальной программы</t>
  </si>
  <si>
    <t>Приложение  к "Методическим рекомендациям по разработке проектов муниципальных программ Нижневартовского района"</t>
  </si>
  <si>
    <t xml:space="preserve">№ структурного элемента муниципальной  программы </t>
  </si>
  <si>
    <t>1.2.2.</t>
  </si>
  <si>
    <t>1.2.3.</t>
  </si>
  <si>
    <t>1.2.4.</t>
  </si>
  <si>
    <t>1.2.5.</t>
  </si>
  <si>
    <t>1.3.1.</t>
  </si>
  <si>
    <t>1.3.2.</t>
  </si>
  <si>
    <t>управление культуры и спорта администрации района</t>
  </si>
  <si>
    <t>управление культуры и спорта администрации района / муниципальное автономное учреждение «Спортивная школа Нижневартовского района»; муниципальное автономное учреждение Новоаганская спортивная школа «Олимп»</t>
  </si>
  <si>
    <t xml:space="preserve">МАУ "Новоаганская спортивная школа Олимп"
</t>
  </si>
  <si>
    <t xml:space="preserve">МАУ "Спортивная школа Нижневартовского района"
</t>
  </si>
  <si>
    <t xml:space="preserve">Управление культуры и спорта администрации района
</t>
  </si>
  <si>
    <t>Таблица 2</t>
  </si>
  <si>
    <t>Доля граждан, систематически занимающихся физической культурой и спортом, %</t>
  </si>
  <si>
    <t>Уровень обеспеченности населения спортивными сооружениями исходя из единовременной пропускной способности объектов спорта, %</t>
  </si>
  <si>
    <t>«Развитие физической культуры и спорта в Нижневартовском районе»</t>
  </si>
  <si>
    <t>График (сетевой график) реализации муниципальной программы</t>
  </si>
  <si>
    <t>по муниципальной программе «Развитие физической культуры и спорта в Нижневартовском районе»</t>
  </si>
  <si>
    <t>Руководитель  структурного подразделения администрации района (муниципального учреждения района)__________________________А.М. Чорич</t>
  </si>
  <si>
    <t>Региональный проект "Спорт норма жизни"</t>
  </si>
  <si>
    <t xml:space="preserve">Мероприятие (результат) «Организованы и проведены муниципальные физкультурно-оздоровительные и спортивные мероприятия» </t>
  </si>
  <si>
    <t xml:space="preserve">Мероприятие (результат) «Обеспечено участие спортсменов района в спортивных мероприятиях окружного, регионального и всероссийского уровней» </t>
  </si>
  <si>
    <t>Мероприятие (результат) «Реализация Всероссийского физкультурно-спортивного комплекса «Готов к труду и обороне»</t>
  </si>
  <si>
    <t xml:space="preserve">Мероприятие (результат) «Произведена выплата ежемесячных, единовременных стипендий спортсменам, спортсменам-инвалидам» </t>
  </si>
  <si>
    <t xml:space="preserve">Мероприятие (результат) «Предоставлена субсидия некоммерческим организациям (за исключением государственных (муниципальных) учреждений) на реализацию проектов в области физической культуры и спорта на территории Нижневартовского района» </t>
  </si>
  <si>
    <t>Комплекс процессных мероприятий  «Укрепление материально-технической базы учреждений физической культуры и спорта»</t>
  </si>
  <si>
    <t>Мероприятие (результат) "Обеспечены, спортивным оборудованием, экипировкой и инвентарем физкультурно-спортивные организации, осуществляющие подготовку спортивного резерва, медицинским сопровождением тренировочного процесса, тренировочными сборами и их участия в соревнованиях"</t>
  </si>
  <si>
    <t>Мероприятие (результат) «Реализованы мероприятия на развитие сети спортивных объектов шаговой доступности»</t>
  </si>
  <si>
    <t>Комплекс процессных мероприятий «Мероприятия по развитию физической культуры, массового и детско-юношеского спорта»</t>
  </si>
  <si>
    <t>Комплекс процессных мероприятий «Обеспечение деятельности учреждений физической культуры и спорта»</t>
  </si>
  <si>
    <t>план на 2024 год *</t>
  </si>
  <si>
    <t>Распределение финансовых ресурсов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</si>
  <si>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не имеющего противопоказаний для занятий физической культурой и спортом, %</t>
  </si>
  <si>
    <t xml:space="preserve">Региональный проект "Спорт - норма жизни"
</t>
  </si>
  <si>
    <t>Наименование портфеля проектов: Демография</t>
  </si>
  <si>
    <t>увеличение доли граждан, систематически занимающихся физической культурой и спортом, до 70%</t>
  </si>
  <si>
    <t>Доля граждан в возрасте от 55 лет (женщины) и от 60 лет (мужчины) до 79 лет включительно, систематически занимающихся физической культурой и спортом, в общей численности граждан данной возрастной категории, %</t>
  </si>
  <si>
    <t>Доля граждан в возрасте от 30 до 54 лет включительно (женщины) и до 59 лет включительно (мужчины), систематически занимающихся физической культурой и спортом, в общей численности граждан данной возрастной категории, %</t>
  </si>
  <si>
    <t>Целевые показатели муниципальной программы «Развитие физической культуры и спорта в Нижневартовском районе"</t>
  </si>
  <si>
    <t>Наименование целевых показателей</t>
  </si>
  <si>
    <t>Базовый показатель на начало реализации муниципальной программы</t>
  </si>
  <si>
    <t>Значение показателя на 2024 год</t>
  </si>
  <si>
    <t>Примечание (причины не достижения/перевыполнения показателя)</t>
  </si>
  <si>
    <t>2 квартал</t>
  </si>
  <si>
    <t>3 квартал</t>
  </si>
  <si>
    <t>4 квартал</t>
  </si>
  <si>
    <t xml:space="preserve">Доля граждан в возрасте 3–29 лет, систематически занимающихся физической культурой и спортом, в общей численности детей и молодежи, % 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</si>
  <si>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(ГТО), %</t>
  </si>
  <si>
    <t xml:space="preserve">из них учащихся и студентов, % </t>
  </si>
  <si>
    <t>Доля детей в возрасте от 5 до 17 лет, занимающихся по дополнительным образовательным программам спортивной подготовки, от общей численности детей указанной возрастной категории, %</t>
  </si>
  <si>
    <t>Доля средств бюджета района, выделяемых некоммерческим организациям, на предоставление услуг (работ) в сфере физической культуры и спорта по организации и проведению физкультурных мероприятий на территории района</t>
  </si>
  <si>
    <t>Исполнитель: Малинова Е.Е.,            тел.: 8 (3466)41-49-40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</si>
</sst>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.0\ _₽;\-#,##0.0\ _₽"/>
    <numFmt numFmtId="170" formatCode="#,##0.000_ ;\-#,##0.000\ "/>
    <numFmt numFmtId="171" formatCode="#,##0_ ;\-#,##0\ "/>
  </numFmts>
  <fonts count="3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</cellStyleXfs>
  <cellXfs count="46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2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top"/>
    </xf>
    <xf numFmtId="4" fontId="29" fillId="0" borderId="0" xfId="0" applyNumberFormat="1" applyFont="1" applyFill="1" applyBorder="1" applyAlignment="1" applyProtection="1">
      <alignment horizontal="center" vertical="center"/>
    </xf>
    <xf numFmtId="4" fontId="3" fillId="4" borderId="0" xfId="0" applyNumberFormat="1" applyFont="1" applyFill="1" applyAlignment="1" applyProtection="1">
      <alignment horizontal="center" vertical="center"/>
    </xf>
    <xf numFmtId="10" fontId="3" fillId="0" borderId="0" xfId="0" applyNumberFormat="1" applyFont="1" applyFill="1" applyAlignment="1" applyProtection="1">
      <alignment horizontal="center" vertical="center"/>
    </xf>
    <xf numFmtId="4" fontId="20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19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4" fontId="16" fillId="0" borderId="0" xfId="0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2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4" fontId="16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 vertical="center" wrapText="1"/>
    </xf>
    <xf numFmtId="10" fontId="20" fillId="0" borderId="0" xfId="0" applyNumberFormat="1" applyFont="1" applyFill="1" applyBorder="1" applyAlignment="1" applyProtection="1">
      <alignment horizontal="center" vertical="center" wrapText="1"/>
    </xf>
    <xf numFmtId="4" fontId="26" fillId="0" borderId="0" xfId="0" applyNumberFormat="1" applyFont="1" applyFill="1" applyBorder="1" applyAlignment="1" applyProtection="1">
      <alignment horizontal="center" vertical="center"/>
    </xf>
    <xf numFmtId="4" fontId="26" fillId="0" borderId="0" xfId="0" applyNumberFormat="1" applyFont="1" applyFill="1" applyBorder="1" applyAlignment="1" applyProtection="1">
      <alignment horizontal="center"/>
    </xf>
    <xf numFmtId="10" fontId="20" fillId="0" borderId="0" xfId="0" applyNumberFormat="1" applyFont="1" applyFill="1" applyBorder="1" applyAlignment="1" applyProtection="1">
      <alignment horizontal="center" vertical="center"/>
    </xf>
    <xf numFmtId="4" fontId="29" fillId="0" borderId="0" xfId="0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Fill="1" applyBorder="1" applyAlignment="1" applyProtection="1">
      <alignment horizontal="center" vertical="top" wrapText="1"/>
    </xf>
    <xf numFmtId="4" fontId="25" fillId="5" borderId="1" xfId="0" applyNumberFormat="1" applyFont="1" applyFill="1" applyBorder="1" applyAlignment="1">
      <alignment horizontal="left" vertical="center" wrapText="1"/>
    </xf>
    <xf numFmtId="4" fontId="18" fillId="5" borderId="1" xfId="0" applyNumberFormat="1" applyFont="1" applyFill="1" applyBorder="1" applyAlignment="1" applyProtection="1">
      <alignment horizontal="left" vertical="center" wrapText="1"/>
    </xf>
    <xf numFmtId="4" fontId="15" fillId="5" borderId="1" xfId="0" applyNumberFormat="1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/>
    </xf>
    <xf numFmtId="10" fontId="29" fillId="0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4" fontId="18" fillId="0" borderId="1" xfId="0" applyNumberFormat="1" applyFont="1" applyFill="1" applyBorder="1" applyAlignment="1" applyProtection="1">
      <alignment horizontal="left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165" fontId="18" fillId="5" borderId="1" xfId="2" applyNumberFormat="1" applyFont="1" applyFill="1" applyBorder="1" applyAlignment="1" applyProtection="1">
      <alignment horizontal="center" vertical="center" wrapText="1"/>
    </xf>
    <xf numFmtId="165" fontId="18" fillId="0" borderId="1" xfId="2" applyNumberFormat="1" applyFont="1" applyFill="1" applyBorder="1" applyAlignment="1" applyProtection="1">
      <alignment horizontal="center" vertical="center" wrapText="1"/>
    </xf>
    <xf numFmtId="169" fontId="18" fillId="5" borderId="1" xfId="2" applyNumberFormat="1" applyFont="1" applyFill="1" applyBorder="1" applyAlignment="1" applyProtection="1">
      <alignment horizontal="center" vertical="center" wrapText="1"/>
    </xf>
    <xf numFmtId="169" fontId="19" fillId="5" borderId="1" xfId="2" applyNumberFormat="1" applyFont="1" applyFill="1" applyBorder="1" applyAlignment="1" applyProtection="1">
      <alignment horizontal="center" vertical="center" wrapText="1"/>
    </xf>
    <xf numFmtId="169" fontId="18" fillId="0" borderId="1" xfId="2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left" vertical="top" wrapText="1"/>
    </xf>
    <xf numFmtId="4" fontId="25" fillId="0" borderId="1" xfId="0" applyNumberFormat="1" applyFont="1" applyFill="1" applyBorder="1" applyAlignment="1">
      <alignment horizontal="left" wrapText="1"/>
    </xf>
    <xf numFmtId="4" fontId="18" fillId="5" borderId="1" xfId="0" applyNumberFormat="1" applyFont="1" applyFill="1" applyBorder="1" applyAlignment="1" applyProtection="1">
      <alignment horizontal="left" vertical="top" wrapText="1"/>
    </xf>
    <xf numFmtId="166" fontId="18" fillId="5" borderId="1" xfId="2" applyNumberFormat="1" applyFont="1" applyFill="1" applyBorder="1" applyAlignment="1" applyProtection="1">
      <alignment horizontal="center" vertical="center" wrapText="1"/>
    </xf>
    <xf numFmtId="166" fontId="18" fillId="0" borderId="1" xfId="2" applyNumberFormat="1" applyFont="1" applyFill="1" applyBorder="1" applyAlignment="1" applyProtection="1">
      <alignment horizontal="center" vertical="center" wrapText="1"/>
    </xf>
    <xf numFmtId="167" fontId="18" fillId="5" borderId="1" xfId="2" applyNumberFormat="1" applyFont="1" applyFill="1" applyBorder="1" applyAlignment="1" applyProtection="1">
      <alignment horizontal="center" vertical="center" wrapText="1"/>
    </xf>
    <xf numFmtId="167" fontId="19" fillId="0" borderId="1" xfId="2" applyNumberFormat="1" applyFont="1" applyFill="1" applyBorder="1" applyAlignment="1" applyProtection="1">
      <alignment horizontal="center" vertical="center" wrapText="1"/>
    </xf>
    <xf numFmtId="167" fontId="19" fillId="5" borderId="1" xfId="2" applyNumberFormat="1" applyFont="1" applyFill="1" applyBorder="1" applyAlignment="1" applyProtection="1">
      <alignment horizontal="center" vertical="center" wrapText="1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166" fontId="19" fillId="5" borderId="1" xfId="2" applyNumberFormat="1" applyFont="1" applyFill="1" applyBorder="1" applyAlignment="1" applyProtection="1">
      <alignment horizontal="center" vertical="center" wrapText="1"/>
    </xf>
    <xf numFmtId="4" fontId="19" fillId="5" borderId="1" xfId="0" applyNumberFormat="1" applyFont="1" applyFill="1" applyBorder="1" applyAlignment="1" applyProtection="1">
      <alignment horizontal="center" vertical="center" wrapText="1"/>
    </xf>
    <xf numFmtId="1" fontId="19" fillId="5" borderId="1" xfId="0" applyNumberFormat="1" applyFont="1" applyFill="1" applyBorder="1" applyAlignment="1" applyProtection="1">
      <alignment horizontal="center" vertical="center" wrapText="1"/>
    </xf>
    <xf numFmtId="4" fontId="19" fillId="5" borderId="1" xfId="0" applyNumberFormat="1" applyFont="1" applyFill="1" applyBorder="1" applyAlignment="1" applyProtection="1">
      <alignment horizontal="center" vertical="top" wrapText="1"/>
    </xf>
    <xf numFmtId="166" fontId="19" fillId="5" borderId="1" xfId="2" applyNumberFormat="1" applyFont="1" applyFill="1" applyBorder="1" applyAlignment="1" applyProtection="1">
      <alignment horizontal="center" vertical="top" wrapText="1"/>
    </xf>
    <xf numFmtId="0" fontId="1" fillId="5" borderId="1" xfId="3" applyFont="1" applyFill="1" applyBorder="1" applyAlignment="1">
      <alignment horizontal="left" vertical="center" wrapText="1"/>
    </xf>
    <xf numFmtId="166" fontId="16" fillId="5" borderId="1" xfId="3" applyNumberFormat="1" applyFont="1" applyFill="1" applyBorder="1" applyAlignment="1">
      <alignment horizontal="center" vertical="center" wrapText="1"/>
    </xf>
    <xf numFmtId="166" fontId="16" fillId="5" borderId="4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3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 wrapText="1"/>
    </xf>
    <xf numFmtId="0" fontId="20" fillId="0" borderId="0" xfId="0" applyFont="1" applyFill="1" applyAlignment="1" applyProtection="1">
      <alignment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0" fontId="23" fillId="0" borderId="0" xfId="0" applyFont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4" borderId="1" xfId="0" applyFont="1" applyFill="1" applyBorder="1" applyAlignment="1">
      <alignment horizontal="center" vertical="top" wrapText="1"/>
    </xf>
    <xf numFmtId="165" fontId="20" fillId="3" borderId="1" xfId="0" applyNumberFormat="1" applyFont="1" applyFill="1" applyBorder="1" applyAlignment="1">
      <alignment horizontal="center" vertical="top" wrapText="1"/>
    </xf>
    <xf numFmtId="2" fontId="20" fillId="3" borderId="1" xfId="0" applyNumberFormat="1" applyFont="1" applyFill="1" applyBorder="1" applyAlignment="1">
      <alignment horizontal="center" vertical="top" wrapText="1"/>
    </xf>
    <xf numFmtId="0" fontId="33" fillId="0" borderId="1" xfId="0" applyFont="1" applyBorder="1" applyAlignment="1">
      <alignment vertical="top"/>
    </xf>
    <xf numFmtId="0" fontId="20" fillId="0" borderId="1" xfId="0" applyFont="1" applyBorder="1"/>
    <xf numFmtId="0" fontId="24" fillId="0" borderId="0" xfId="0" applyFont="1" applyAlignment="1">
      <alignment wrapText="1"/>
    </xf>
    <xf numFmtId="0" fontId="24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4" borderId="1" xfId="0" applyFont="1" applyFill="1" applyBorder="1" applyAlignment="1" applyProtection="1">
      <alignment horizontal="center" vertical="top" wrapText="1"/>
    </xf>
    <xf numFmtId="171" fontId="20" fillId="4" borderId="1" xfId="2" applyNumberFormat="1" applyFont="1" applyFill="1" applyBorder="1" applyAlignment="1">
      <alignment horizontal="center" vertical="top" wrapText="1"/>
    </xf>
    <xf numFmtId="165" fontId="20" fillId="3" borderId="1" xfId="2" applyNumberFormat="1" applyFont="1" applyFill="1" applyBorder="1" applyAlignment="1">
      <alignment horizontal="center" vertical="top" wrapText="1"/>
    </xf>
    <xf numFmtId="171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165" fontId="20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24" fillId="3" borderId="0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horizontal="right"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165" fontId="16" fillId="0" borderId="1" xfId="3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65" fontId="20" fillId="0" borderId="0" xfId="0" applyNumberFormat="1" applyFont="1"/>
    <xf numFmtId="165" fontId="23" fillId="0" borderId="0" xfId="0" applyNumberFormat="1" applyFont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vertical="center" wrapText="1"/>
    </xf>
    <xf numFmtId="165" fontId="24" fillId="0" borderId="0" xfId="0" applyNumberFormat="1" applyFont="1" applyBorder="1" applyAlignment="1">
      <alignment horizontal="justify" vertical="top" wrapText="1"/>
    </xf>
    <xf numFmtId="165" fontId="20" fillId="0" borderId="0" xfId="0" applyNumberFormat="1" applyFont="1" applyFill="1" applyAlignment="1" applyProtection="1">
      <alignment horizontal="right" vertical="center"/>
    </xf>
    <xf numFmtId="0" fontId="20" fillId="4" borderId="1" xfId="2" applyNumberFormat="1" applyFont="1" applyFill="1" applyBorder="1" applyAlignment="1">
      <alignment horizontal="center" vertical="top" wrapText="1"/>
    </xf>
    <xf numFmtId="0" fontId="20" fillId="3" borderId="1" xfId="2" applyNumberFormat="1" applyFont="1" applyFill="1" applyBorder="1" applyAlignment="1">
      <alignment horizontal="center" vertical="top" wrapText="1"/>
    </xf>
    <xf numFmtId="1" fontId="20" fillId="3" borderId="1" xfId="2" applyNumberFormat="1" applyFont="1" applyFill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 wrapText="1"/>
    </xf>
    <xf numFmtId="0" fontId="30" fillId="0" borderId="1" xfId="3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top" wrapText="1"/>
    </xf>
    <xf numFmtId="4" fontId="29" fillId="4" borderId="0" xfId="0" applyNumberFormat="1" applyFont="1" applyFill="1" applyBorder="1" applyAlignment="1" applyProtection="1">
      <alignment horizontal="center" vertical="center"/>
    </xf>
    <xf numFmtId="4" fontId="3" fillId="4" borderId="0" xfId="0" applyNumberFormat="1" applyFont="1" applyFill="1" applyBorder="1" applyAlignment="1" applyProtection="1">
      <alignment horizontal="center" vertical="center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166" fontId="18" fillId="4" borderId="1" xfId="2" applyNumberFormat="1" applyFont="1" applyFill="1" applyBorder="1" applyAlignment="1" applyProtection="1">
      <alignment horizontal="center" vertical="center" wrapText="1"/>
    </xf>
    <xf numFmtId="166" fontId="19" fillId="4" borderId="1" xfId="2" applyNumberFormat="1" applyFont="1" applyFill="1" applyBorder="1" applyAlignment="1" applyProtection="1">
      <alignment horizontal="center" vertical="center" wrapText="1"/>
    </xf>
    <xf numFmtId="165" fontId="18" fillId="4" borderId="1" xfId="2" applyNumberFormat="1" applyFont="1" applyFill="1" applyBorder="1" applyAlignment="1" applyProtection="1">
      <alignment horizontal="center" vertical="center" wrapText="1"/>
    </xf>
    <xf numFmtId="165" fontId="19" fillId="4" borderId="1" xfId="2" applyNumberFormat="1" applyFont="1" applyFill="1" applyBorder="1" applyAlignment="1" applyProtection="1">
      <alignment horizontal="center" vertical="center" wrapText="1"/>
    </xf>
    <xf numFmtId="169" fontId="18" fillId="4" borderId="1" xfId="2" applyNumberFormat="1" applyFont="1" applyFill="1" applyBorder="1" applyAlignment="1" applyProtection="1">
      <alignment horizontal="center" vertical="center" wrapText="1"/>
    </xf>
    <xf numFmtId="169" fontId="19" fillId="4" borderId="1" xfId="2" applyNumberFormat="1" applyFont="1" applyFill="1" applyBorder="1" applyAlignment="1" applyProtection="1">
      <alignment horizontal="center" vertical="center" wrapText="1"/>
    </xf>
    <xf numFmtId="167" fontId="18" fillId="4" borderId="1" xfId="2" applyNumberFormat="1" applyFont="1" applyFill="1" applyBorder="1" applyAlignment="1" applyProtection="1">
      <alignment horizontal="center" vertical="center" wrapText="1"/>
    </xf>
    <xf numFmtId="167" fontId="19" fillId="4" borderId="1" xfId="2" applyNumberFormat="1" applyFont="1" applyFill="1" applyBorder="1" applyAlignment="1" applyProtection="1">
      <alignment horizontal="center" vertical="center" wrapText="1"/>
    </xf>
    <xf numFmtId="170" fontId="19" fillId="4" borderId="1" xfId="2" applyNumberFormat="1" applyFont="1" applyFill="1" applyBorder="1" applyAlignment="1" applyProtection="1">
      <alignment horizontal="center" vertical="center" wrapText="1"/>
    </xf>
    <xf numFmtId="4" fontId="16" fillId="4" borderId="0" xfId="0" applyNumberFormat="1" applyFont="1" applyFill="1" applyBorder="1" applyAlignment="1" applyProtection="1">
      <alignment horizontal="center" vertical="center" wrapText="1"/>
    </xf>
    <xf numFmtId="4" fontId="20" fillId="4" borderId="0" xfId="0" applyNumberFormat="1" applyFont="1" applyFill="1" applyBorder="1" applyAlignment="1" applyProtection="1">
      <alignment horizontal="center" vertical="center" wrapText="1"/>
    </xf>
    <xf numFmtId="4" fontId="20" fillId="4" borderId="0" xfId="0" applyNumberFormat="1" applyFont="1" applyFill="1" applyBorder="1" applyAlignment="1" applyProtection="1">
      <alignment horizontal="center" vertical="center"/>
    </xf>
    <xf numFmtId="166" fontId="20" fillId="4" borderId="0" xfId="0" applyNumberFormat="1" applyFont="1" applyFill="1" applyBorder="1" applyAlignment="1" applyProtection="1">
      <alignment horizontal="center" vertical="center"/>
    </xf>
    <xf numFmtId="166" fontId="3" fillId="4" borderId="0" xfId="0" applyNumberFormat="1" applyFont="1" applyFill="1" applyBorder="1" applyAlignment="1" applyProtection="1">
      <alignment horizontal="center" vertical="center"/>
    </xf>
    <xf numFmtId="4" fontId="19" fillId="4" borderId="1" xfId="0" applyNumberFormat="1" applyFont="1" applyFill="1" applyBorder="1" applyAlignment="1" applyProtection="1">
      <alignment horizontal="center" vertical="center" wrapText="1"/>
    </xf>
    <xf numFmtId="4" fontId="20" fillId="4" borderId="0" xfId="2" applyNumberFormat="1" applyFont="1" applyFill="1" applyBorder="1" applyAlignment="1" applyProtection="1">
      <alignment horizontal="center" vertical="center" wrapText="1"/>
    </xf>
    <xf numFmtId="4" fontId="3" fillId="4" borderId="0" xfId="2" applyNumberFormat="1" applyFont="1" applyFill="1" applyBorder="1" applyAlignment="1" applyProtection="1">
      <alignment horizontal="center" vertical="center" wrapText="1"/>
    </xf>
    <xf numFmtId="4" fontId="29" fillId="4" borderId="0" xfId="0" applyNumberFormat="1" applyFont="1" applyFill="1" applyBorder="1" applyAlignment="1" applyProtection="1">
      <alignment horizontal="center" vertical="center" wrapText="1"/>
    </xf>
    <xf numFmtId="169" fontId="19" fillId="6" borderId="1" xfId="2" applyNumberFormat="1" applyFont="1" applyFill="1" applyBorder="1" applyAlignment="1" applyProtection="1">
      <alignment horizontal="center" vertical="center" wrapText="1"/>
    </xf>
    <xf numFmtId="4" fontId="3" fillId="6" borderId="0" xfId="0" applyNumberFormat="1" applyFont="1" applyFill="1" applyBorder="1" applyAlignment="1" applyProtection="1">
      <alignment horizontal="center" vertical="center"/>
    </xf>
    <xf numFmtId="4" fontId="15" fillId="7" borderId="1" xfId="0" applyNumberFormat="1" applyFont="1" applyFill="1" applyBorder="1" applyAlignment="1">
      <alignment horizontal="left" vertical="top" wrapText="1"/>
    </xf>
    <xf numFmtId="167" fontId="19" fillId="7" borderId="1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4" fontId="3" fillId="7" borderId="0" xfId="0" applyNumberFormat="1" applyFont="1" applyFill="1" applyBorder="1" applyAlignment="1" applyProtection="1">
      <alignment horizontal="center" vertical="center"/>
    </xf>
    <xf numFmtId="4" fontId="29" fillId="7" borderId="0" xfId="0" applyNumberFormat="1" applyFont="1" applyFill="1" applyBorder="1" applyAlignment="1" applyProtection="1">
      <alignment horizontal="center" vertical="center"/>
    </xf>
    <xf numFmtId="4" fontId="19" fillId="7" borderId="1" xfId="0" applyNumberFormat="1" applyFont="1" applyFill="1" applyBorder="1" applyAlignment="1" applyProtection="1">
      <alignment horizontal="center" vertical="center" wrapText="1"/>
    </xf>
    <xf numFmtId="1" fontId="19" fillId="7" borderId="1" xfId="0" applyNumberFormat="1" applyFont="1" applyFill="1" applyBorder="1" applyAlignment="1" applyProtection="1">
      <alignment horizontal="center" vertical="center" wrapText="1"/>
    </xf>
    <xf numFmtId="166" fontId="18" fillId="7" borderId="1" xfId="2" applyNumberFormat="1" applyFont="1" applyFill="1" applyBorder="1" applyAlignment="1" applyProtection="1">
      <alignment horizontal="center" vertical="center" wrapText="1"/>
    </xf>
    <xf numFmtId="166" fontId="19" fillId="7" borderId="1" xfId="2" applyNumberFormat="1" applyFont="1" applyFill="1" applyBorder="1" applyAlignment="1" applyProtection="1">
      <alignment horizontal="center" vertical="center" wrapText="1"/>
    </xf>
    <xf numFmtId="165" fontId="18" fillId="7" borderId="1" xfId="2" applyNumberFormat="1" applyFont="1" applyFill="1" applyBorder="1" applyAlignment="1" applyProtection="1">
      <alignment horizontal="center" vertical="center" wrapText="1"/>
    </xf>
    <xf numFmtId="169" fontId="18" fillId="7" borderId="1" xfId="2" applyNumberFormat="1" applyFont="1" applyFill="1" applyBorder="1" applyAlignment="1" applyProtection="1">
      <alignment horizontal="center" vertical="center" wrapText="1"/>
    </xf>
    <xf numFmtId="169" fontId="19" fillId="7" borderId="1" xfId="2" applyNumberFormat="1" applyFont="1" applyFill="1" applyBorder="1" applyAlignment="1" applyProtection="1">
      <alignment horizontal="center" vertical="center" wrapText="1"/>
    </xf>
    <xf numFmtId="4" fontId="16" fillId="7" borderId="0" xfId="0" applyNumberFormat="1" applyFont="1" applyFill="1" applyBorder="1" applyAlignment="1" applyProtection="1">
      <alignment horizontal="center" vertical="center" wrapText="1"/>
    </xf>
    <xf numFmtId="4" fontId="20" fillId="7" borderId="0" xfId="0" applyNumberFormat="1" applyFont="1" applyFill="1" applyBorder="1" applyAlignment="1" applyProtection="1">
      <alignment horizontal="center" vertical="center" wrapText="1"/>
    </xf>
    <xf numFmtId="4" fontId="20" fillId="7" borderId="0" xfId="0" applyNumberFormat="1" applyFont="1" applyFill="1" applyBorder="1" applyAlignment="1" applyProtection="1">
      <alignment horizontal="center" vertical="center"/>
    </xf>
    <xf numFmtId="4" fontId="3" fillId="7" borderId="0" xfId="0" applyNumberFormat="1" applyFont="1" applyFill="1" applyAlignment="1" applyProtection="1">
      <alignment horizontal="center" vertical="center"/>
    </xf>
    <xf numFmtId="4" fontId="29" fillId="6" borderId="0" xfId="0" applyNumberFormat="1" applyFont="1" applyFill="1" applyBorder="1" applyAlignment="1" applyProtection="1">
      <alignment horizontal="center" vertical="center"/>
    </xf>
    <xf numFmtId="4" fontId="19" fillId="6" borderId="1" xfId="0" applyNumberFormat="1" applyFont="1" applyFill="1" applyBorder="1" applyAlignment="1" applyProtection="1">
      <alignment horizontal="center" vertical="center" wrapText="1"/>
    </xf>
    <xf numFmtId="1" fontId="19" fillId="6" borderId="1" xfId="0" applyNumberFormat="1" applyFont="1" applyFill="1" applyBorder="1" applyAlignment="1" applyProtection="1">
      <alignment horizontal="center" vertical="center" wrapText="1"/>
    </xf>
    <xf numFmtId="166" fontId="18" fillId="6" borderId="1" xfId="2" applyNumberFormat="1" applyFont="1" applyFill="1" applyBorder="1" applyAlignment="1" applyProtection="1">
      <alignment horizontal="center" vertical="center" wrapText="1"/>
    </xf>
    <xf numFmtId="166" fontId="19" fillId="6" borderId="1" xfId="2" applyNumberFormat="1" applyFont="1" applyFill="1" applyBorder="1" applyAlignment="1" applyProtection="1">
      <alignment horizontal="center" vertical="center" wrapText="1"/>
    </xf>
    <xf numFmtId="165" fontId="18" fillId="6" borderId="1" xfId="2" applyNumberFormat="1" applyFont="1" applyFill="1" applyBorder="1" applyAlignment="1" applyProtection="1">
      <alignment horizontal="center" vertical="center" wrapText="1"/>
    </xf>
    <xf numFmtId="169" fontId="18" fillId="6" borderId="1" xfId="2" applyNumberFormat="1" applyFont="1" applyFill="1" applyBorder="1" applyAlignment="1" applyProtection="1">
      <alignment horizontal="center" vertical="center" wrapText="1"/>
    </xf>
    <xf numFmtId="167" fontId="18" fillId="6" borderId="1" xfId="2" applyNumberFormat="1" applyFont="1" applyFill="1" applyBorder="1" applyAlignment="1" applyProtection="1">
      <alignment horizontal="center" vertical="center" wrapText="1"/>
    </xf>
    <xf numFmtId="167" fontId="19" fillId="6" borderId="1" xfId="2" applyNumberFormat="1" applyFont="1" applyFill="1" applyBorder="1" applyAlignment="1" applyProtection="1">
      <alignment horizontal="center" vertical="center" wrapText="1"/>
    </xf>
    <xf numFmtId="4" fontId="16" fillId="6" borderId="0" xfId="0" applyNumberFormat="1" applyFont="1" applyFill="1" applyBorder="1" applyAlignment="1" applyProtection="1">
      <alignment horizontal="center" vertical="center" wrapText="1"/>
    </xf>
    <xf numFmtId="4" fontId="20" fillId="6" borderId="0" xfId="0" applyNumberFormat="1" applyFont="1" applyFill="1" applyBorder="1" applyAlignment="1" applyProtection="1">
      <alignment horizontal="center" vertical="center" wrapText="1"/>
    </xf>
    <xf numFmtId="4" fontId="20" fillId="6" borderId="0" xfId="0" applyNumberFormat="1" applyFont="1" applyFill="1" applyBorder="1" applyAlignment="1" applyProtection="1">
      <alignment horizontal="center" vertical="center"/>
    </xf>
    <xf numFmtId="4" fontId="3" fillId="6" borderId="0" xfId="0" applyNumberFormat="1" applyFont="1" applyFill="1" applyAlignment="1" applyProtection="1">
      <alignment horizontal="center" vertical="center"/>
    </xf>
    <xf numFmtId="4" fontId="29" fillId="3" borderId="0" xfId="0" applyNumberFormat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center" vertical="center"/>
    </xf>
    <xf numFmtId="1" fontId="19" fillId="3" borderId="1" xfId="0" applyNumberFormat="1" applyFont="1" applyFill="1" applyBorder="1" applyAlignment="1" applyProtection="1">
      <alignment horizontal="center" vertical="center" wrapText="1"/>
    </xf>
    <xf numFmtId="166" fontId="18" fillId="3" borderId="1" xfId="2" applyNumberFormat="1" applyFont="1" applyFill="1" applyBorder="1" applyAlignment="1" applyProtection="1">
      <alignment horizontal="center" vertical="center" wrapText="1"/>
    </xf>
    <xf numFmtId="166" fontId="19" fillId="3" borderId="1" xfId="2" applyNumberFormat="1" applyFont="1" applyFill="1" applyBorder="1" applyAlignment="1" applyProtection="1">
      <alignment horizontal="center" vertical="center" wrapText="1"/>
    </xf>
    <xf numFmtId="166" fontId="22" fillId="3" borderId="1" xfId="2" applyNumberFormat="1" applyFont="1" applyFill="1" applyBorder="1" applyAlignment="1" applyProtection="1">
      <alignment horizontal="center" vertical="center" wrapText="1"/>
    </xf>
    <xf numFmtId="165" fontId="18" fillId="3" borderId="1" xfId="2" applyNumberFormat="1" applyFont="1" applyFill="1" applyBorder="1" applyAlignment="1" applyProtection="1">
      <alignment horizontal="center" vertical="center" wrapText="1"/>
    </xf>
    <xf numFmtId="165" fontId="19" fillId="3" borderId="1" xfId="2" applyNumberFormat="1" applyFont="1" applyFill="1" applyBorder="1" applyAlignment="1" applyProtection="1">
      <alignment horizontal="center" vertical="center" wrapText="1"/>
    </xf>
    <xf numFmtId="169" fontId="18" fillId="3" borderId="1" xfId="2" applyNumberFormat="1" applyFont="1" applyFill="1" applyBorder="1" applyAlignment="1" applyProtection="1">
      <alignment horizontal="center" vertical="center" wrapText="1"/>
    </xf>
    <xf numFmtId="169" fontId="19" fillId="3" borderId="1" xfId="2" applyNumberFormat="1" applyFont="1" applyFill="1" applyBorder="1" applyAlignment="1" applyProtection="1">
      <alignment horizontal="center" vertical="center" wrapText="1"/>
    </xf>
    <xf numFmtId="167" fontId="18" fillId="3" borderId="1" xfId="2" applyNumberFormat="1" applyFont="1" applyFill="1" applyBorder="1" applyAlignment="1" applyProtection="1">
      <alignment horizontal="center" vertical="center" wrapText="1"/>
    </xf>
    <xf numFmtId="167" fontId="19" fillId="3" borderId="1" xfId="2" applyNumberFormat="1" applyFont="1" applyFill="1" applyBorder="1" applyAlignment="1" applyProtection="1">
      <alignment horizontal="center" vertical="center" wrapText="1"/>
    </xf>
    <xf numFmtId="4" fontId="16" fillId="3" borderId="0" xfId="0" applyNumberFormat="1" applyFont="1" applyFill="1" applyBorder="1" applyAlignment="1" applyProtection="1">
      <alignment horizontal="center" vertical="center" wrapText="1"/>
    </xf>
    <xf numFmtId="4" fontId="20" fillId="3" borderId="0" xfId="0" applyNumberFormat="1" applyFont="1" applyFill="1" applyBorder="1" applyAlignment="1" applyProtection="1">
      <alignment horizontal="center" vertical="center" wrapText="1"/>
    </xf>
    <xf numFmtId="4" fontId="20" fillId="3" borderId="0" xfId="0" applyNumberFormat="1" applyFont="1" applyFill="1" applyBorder="1" applyAlignment="1" applyProtection="1">
      <alignment horizontal="center" vertical="center"/>
    </xf>
    <xf numFmtId="4" fontId="3" fillId="3" borderId="0" xfId="0" applyNumberFormat="1" applyFont="1" applyFill="1" applyAlignment="1" applyProtection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 applyProtection="1">
      <alignment horizontal="center" vertical="center" wrapText="1"/>
    </xf>
    <xf numFmtId="4" fontId="18" fillId="5" borderId="1" xfId="0" applyNumberFormat="1" applyFont="1" applyFill="1" applyBorder="1" applyAlignment="1" applyProtection="1">
      <alignment horizontal="left"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4" fontId="19" fillId="0" borderId="1" xfId="0" applyNumberFormat="1" applyFont="1" applyFill="1" applyBorder="1" applyAlignment="1" applyProtection="1">
      <alignment horizontal="left" vertical="center" wrapText="1"/>
    </xf>
    <xf numFmtId="4" fontId="20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>
      <alignment horizontal="left"/>
    </xf>
    <xf numFmtId="4" fontId="20" fillId="0" borderId="0" xfId="0" applyNumberFormat="1" applyFont="1" applyFill="1" applyBorder="1" applyAlignment="1" applyProtection="1">
      <alignment horizontal="left" wrapText="1"/>
    </xf>
    <xf numFmtId="4" fontId="0" fillId="0" borderId="0" xfId="0" applyNumberFormat="1" applyFill="1" applyBorder="1" applyAlignment="1">
      <alignment horizontal="left" wrapText="1"/>
    </xf>
    <xf numFmtId="4" fontId="18" fillId="0" borderId="1" xfId="0" applyNumberFormat="1" applyFont="1" applyFill="1" applyBorder="1" applyAlignment="1" applyProtection="1">
      <alignment horizontal="center" vertical="top"/>
    </xf>
    <xf numFmtId="4" fontId="19" fillId="0" borderId="1" xfId="0" applyNumberFormat="1" applyFont="1" applyFill="1" applyBorder="1" applyAlignment="1" applyProtection="1">
      <alignment horizontal="center" vertical="top" wrapText="1"/>
    </xf>
    <xf numFmtId="4" fontId="19" fillId="0" borderId="1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 applyProtection="1">
      <alignment vertical="top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 applyProtection="1">
      <alignment vertical="top" wrapText="1"/>
    </xf>
    <xf numFmtId="4" fontId="0" fillId="0" borderId="1" xfId="0" applyNumberFormat="1" applyFill="1" applyBorder="1" applyAlignment="1"/>
    <xf numFmtId="4" fontId="18" fillId="5" borderId="1" xfId="0" applyNumberFormat="1" applyFont="1" applyFill="1" applyBorder="1" applyAlignment="1" applyProtection="1">
      <alignment horizontal="center" vertical="center" wrapText="1"/>
    </xf>
    <xf numFmtId="4" fontId="19" fillId="4" borderId="1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Fill="1" applyBorder="1" applyAlignment="1" applyProtection="1">
      <alignment horizontal="center" vertical="top"/>
    </xf>
    <xf numFmtId="4" fontId="19" fillId="3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4" fontId="29" fillId="0" borderId="0" xfId="0" applyNumberFormat="1" applyFont="1" applyFill="1" applyBorder="1" applyAlignment="1" applyProtection="1">
      <alignment horizontal="center" vertical="center" wrapText="1"/>
    </xf>
    <xf numFmtId="4" fontId="34" fillId="0" borderId="0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23" fillId="0" borderId="0" xfId="0" applyNumberFormat="1" applyFont="1" applyFill="1" applyBorder="1" applyAlignment="1" applyProtection="1">
      <alignment horizontal="center" vertical="top" wrapText="1"/>
    </xf>
    <xf numFmtId="4" fontId="35" fillId="0" borderId="0" xfId="0" applyNumberFormat="1" applyFont="1" applyFill="1" applyBorder="1" applyAlignment="1" applyProtection="1">
      <alignment horizontal="center" vertical="center"/>
    </xf>
    <xf numFmtId="4" fontId="19" fillId="0" borderId="10" xfId="0" applyNumberFormat="1" applyFont="1" applyFill="1" applyBorder="1" applyAlignment="1" applyProtection="1">
      <alignment horizontal="center" vertical="center"/>
    </xf>
    <xf numFmtId="4" fontId="19" fillId="0" borderId="8" xfId="0" applyNumberFormat="1" applyFont="1" applyFill="1" applyBorder="1" applyAlignment="1" applyProtection="1">
      <alignment horizontal="center" vertical="center"/>
    </xf>
    <xf numFmtId="4" fontId="19" fillId="0" borderId="5" xfId="0" applyNumberFormat="1" applyFont="1" applyFill="1" applyBorder="1" applyAlignment="1" applyProtection="1">
      <alignment horizontal="center" vertical="center"/>
    </xf>
    <xf numFmtId="4" fontId="21" fillId="0" borderId="10" xfId="0" applyNumberFormat="1" applyFont="1" applyFill="1" applyBorder="1" applyAlignment="1">
      <alignment horizontal="center" vertical="top"/>
    </xf>
    <xf numFmtId="4" fontId="21" fillId="0" borderId="8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4" fontId="19" fillId="0" borderId="10" xfId="0" applyNumberFormat="1" applyFont="1" applyFill="1" applyBorder="1" applyAlignment="1" applyProtection="1">
      <alignment horizontal="center" vertical="top"/>
    </xf>
    <xf numFmtId="4" fontId="19" fillId="0" borderId="8" xfId="0" applyNumberFormat="1" applyFont="1" applyFill="1" applyBorder="1" applyAlignment="1" applyProtection="1">
      <alignment horizontal="center" vertical="top"/>
    </xf>
    <xf numFmtId="4" fontId="19" fillId="0" borderId="5" xfId="0" applyNumberFormat="1" applyFont="1" applyFill="1" applyBorder="1" applyAlignment="1" applyProtection="1">
      <alignment horizontal="center" vertical="top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3" fontId="20" fillId="0" borderId="13" xfId="0" applyNumberFormat="1" applyFont="1" applyBorder="1" applyAlignment="1">
      <alignment horizontal="center" vertical="top" wrapText="1"/>
    </xf>
    <xf numFmtId="3" fontId="20" fillId="0" borderId="19" xfId="0" applyNumberFormat="1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horizontal="justify" vertical="center" wrapText="1"/>
    </xf>
    <xf numFmtId="0" fontId="33" fillId="0" borderId="0" xfId="0" applyFont="1" applyAlignment="1">
      <alignment horizontal="justify" wrapText="1"/>
    </xf>
    <xf numFmtId="0" fontId="20" fillId="0" borderId="0" xfId="0" applyFont="1" applyFill="1" applyBorder="1" applyAlignment="1" applyProtection="1">
      <alignment horizontal="left"/>
    </xf>
    <xf numFmtId="0" fontId="20" fillId="0" borderId="10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top"/>
    </xf>
    <xf numFmtId="0" fontId="28" fillId="0" borderId="1" xfId="3" applyFont="1" applyFill="1" applyBorder="1" applyAlignment="1">
      <alignment horizontal="left" vertical="top" wrapText="1"/>
    </xf>
    <xf numFmtId="0" fontId="16" fillId="0" borderId="1" xfId="3" applyFont="1" applyFill="1" applyBorder="1" applyAlignment="1">
      <alignment horizontal="center" vertical="center" wrapText="1"/>
    </xf>
    <xf numFmtId="49" fontId="16" fillId="0" borderId="12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33" fillId="0" borderId="0" xfId="0" applyFont="1" applyAlignment="1">
      <alignment horizontal="left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20" fillId="0" borderId="0" xfId="6" applyNumberFormat="1" applyFont="1" applyAlignment="1">
      <alignment horizontal="left" vertical="center" wrapText="1"/>
    </xf>
    <xf numFmtId="0" fontId="20" fillId="0" borderId="0" xfId="0" applyFont="1" applyFill="1" applyAlignment="1" applyProtection="1">
      <alignment vertical="center"/>
    </xf>
    <xf numFmtId="0" fontId="33" fillId="0" borderId="0" xfId="0" applyFont="1" applyAlignment="1"/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  <cellStyle name="Финансовый 4" xfId="7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321" t="s">
        <v>39</v>
      </c>
      <c r="B1" s="322"/>
      <c r="C1" s="323" t="s">
        <v>40</v>
      </c>
      <c r="D1" s="315" t="s">
        <v>44</v>
      </c>
      <c r="E1" s="316"/>
      <c r="F1" s="317"/>
      <c r="G1" s="315" t="s">
        <v>17</v>
      </c>
      <c r="H1" s="316"/>
      <c r="I1" s="317"/>
      <c r="J1" s="315" t="s">
        <v>18</v>
      </c>
      <c r="K1" s="316"/>
      <c r="L1" s="317"/>
      <c r="M1" s="315" t="s">
        <v>22</v>
      </c>
      <c r="N1" s="316"/>
      <c r="O1" s="317"/>
      <c r="P1" s="318" t="s">
        <v>23</v>
      </c>
      <c r="Q1" s="319"/>
      <c r="R1" s="315" t="s">
        <v>24</v>
      </c>
      <c r="S1" s="316"/>
      <c r="T1" s="317"/>
      <c r="U1" s="315" t="s">
        <v>25</v>
      </c>
      <c r="V1" s="316"/>
      <c r="W1" s="317"/>
      <c r="X1" s="318" t="s">
        <v>26</v>
      </c>
      <c r="Y1" s="320"/>
      <c r="Z1" s="319"/>
      <c r="AA1" s="318" t="s">
        <v>27</v>
      </c>
      <c r="AB1" s="319"/>
      <c r="AC1" s="315" t="s">
        <v>28</v>
      </c>
      <c r="AD1" s="316"/>
      <c r="AE1" s="317"/>
      <c r="AF1" s="315" t="s">
        <v>29</v>
      </c>
      <c r="AG1" s="316"/>
      <c r="AH1" s="317"/>
      <c r="AI1" s="315" t="s">
        <v>30</v>
      </c>
      <c r="AJ1" s="316"/>
      <c r="AK1" s="317"/>
      <c r="AL1" s="318" t="s">
        <v>31</v>
      </c>
      <c r="AM1" s="319"/>
      <c r="AN1" s="315" t="s">
        <v>32</v>
      </c>
      <c r="AO1" s="316"/>
      <c r="AP1" s="317"/>
      <c r="AQ1" s="315" t="s">
        <v>33</v>
      </c>
      <c r="AR1" s="316"/>
      <c r="AS1" s="317"/>
      <c r="AT1" s="315" t="s">
        <v>34</v>
      </c>
      <c r="AU1" s="316"/>
      <c r="AV1" s="317"/>
    </row>
    <row r="2" spans="1:48" ht="39" customHeight="1">
      <c r="A2" s="322"/>
      <c r="B2" s="322"/>
      <c r="C2" s="32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323" t="s">
        <v>82</v>
      </c>
      <c r="B3" s="32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23"/>
      <c r="B4" s="32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23"/>
      <c r="B5" s="32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323"/>
      <c r="B6" s="32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23"/>
      <c r="B7" s="32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323"/>
      <c r="B8" s="32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323"/>
      <c r="B9" s="32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324" t="s">
        <v>57</v>
      </c>
      <c r="B1" s="324"/>
      <c r="C1" s="324"/>
      <c r="D1" s="324"/>
      <c r="E1" s="324"/>
    </row>
    <row r="2" spans="1:5">
      <c r="A2" s="12"/>
      <c r="B2" s="12"/>
      <c r="C2" s="12"/>
      <c r="D2" s="12"/>
      <c r="E2" s="12"/>
    </row>
    <row r="3" spans="1:5">
      <c r="A3" s="325" t="s">
        <v>129</v>
      </c>
      <c r="B3" s="325"/>
      <c r="C3" s="325"/>
      <c r="D3" s="325"/>
      <c r="E3" s="325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26" t="s">
        <v>78</v>
      </c>
      <c r="B26" s="326"/>
      <c r="C26" s="326"/>
      <c r="D26" s="326"/>
      <c r="E26" s="326"/>
    </row>
    <row r="27" spans="1:5">
      <c r="A27" s="28"/>
      <c r="B27" s="28"/>
      <c r="C27" s="28"/>
      <c r="D27" s="28"/>
      <c r="E27" s="28"/>
    </row>
    <row r="28" spans="1:5">
      <c r="A28" s="326" t="s">
        <v>79</v>
      </c>
      <c r="B28" s="326"/>
      <c r="C28" s="326"/>
      <c r="D28" s="326"/>
      <c r="E28" s="326"/>
    </row>
    <row r="29" spans="1:5">
      <c r="A29" s="326"/>
      <c r="B29" s="326"/>
      <c r="C29" s="326"/>
      <c r="D29" s="326"/>
      <c r="E29" s="32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49" t="s">
        <v>45</v>
      </c>
      <c r="C3" s="34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37" t="s">
        <v>1</v>
      </c>
      <c r="B5" s="33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337"/>
      <c r="B6" s="33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37"/>
      <c r="B7" s="33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37" t="s">
        <v>3</v>
      </c>
      <c r="B8" s="33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50" t="s">
        <v>204</v>
      </c>
      <c r="N8" s="351"/>
      <c r="O8" s="352"/>
      <c r="P8" s="56"/>
      <c r="Q8" s="56"/>
    </row>
    <row r="9" spans="1:256" ht="33.950000000000003" customHeight="1">
      <c r="A9" s="337"/>
      <c r="B9" s="33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37" t="s">
        <v>4</v>
      </c>
      <c r="B10" s="33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37"/>
      <c r="B11" s="33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37" t="s">
        <v>5</v>
      </c>
      <c r="B12" s="33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37"/>
      <c r="B13" s="33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37" t="s">
        <v>9</v>
      </c>
      <c r="B14" s="33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37"/>
      <c r="B15" s="33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33"/>
      <c r="AJ16" s="333"/>
      <c r="AK16" s="333"/>
      <c r="AZ16" s="333"/>
      <c r="BA16" s="333"/>
      <c r="BB16" s="333"/>
      <c r="BQ16" s="333"/>
      <c r="BR16" s="333"/>
      <c r="BS16" s="333"/>
      <c r="CH16" s="333"/>
      <c r="CI16" s="333"/>
      <c r="CJ16" s="333"/>
      <c r="CY16" s="333"/>
      <c r="CZ16" s="333"/>
      <c r="DA16" s="333"/>
      <c r="DP16" s="333"/>
      <c r="DQ16" s="333"/>
      <c r="DR16" s="333"/>
      <c r="EG16" s="333"/>
      <c r="EH16" s="333"/>
      <c r="EI16" s="333"/>
      <c r="EX16" s="333"/>
      <c r="EY16" s="333"/>
      <c r="EZ16" s="333"/>
      <c r="FO16" s="333"/>
      <c r="FP16" s="333"/>
      <c r="FQ16" s="333"/>
      <c r="GF16" s="333"/>
      <c r="GG16" s="333"/>
      <c r="GH16" s="333"/>
      <c r="GW16" s="333"/>
      <c r="GX16" s="333"/>
      <c r="GY16" s="333"/>
      <c r="HN16" s="333"/>
      <c r="HO16" s="333"/>
      <c r="HP16" s="333"/>
      <c r="IE16" s="333"/>
      <c r="IF16" s="333"/>
      <c r="IG16" s="333"/>
      <c r="IV16" s="333"/>
    </row>
    <row r="17" spans="1:17" ht="320.25" customHeight="1">
      <c r="A17" s="337" t="s">
        <v>6</v>
      </c>
      <c r="B17" s="33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37"/>
      <c r="B18" s="33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37" t="s">
        <v>7</v>
      </c>
      <c r="B19" s="33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37"/>
      <c r="B20" s="33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37" t="s">
        <v>8</v>
      </c>
      <c r="B21" s="33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37"/>
      <c r="B22" s="33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42" t="s">
        <v>14</v>
      </c>
      <c r="B23" s="33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43"/>
      <c r="B24" s="33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41" t="s">
        <v>15</v>
      </c>
      <c r="B25" s="33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41"/>
      <c r="B26" s="33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37" t="s">
        <v>93</v>
      </c>
      <c r="B31" s="33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37"/>
      <c r="B32" s="33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37" t="s">
        <v>95</v>
      </c>
      <c r="B34" s="33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37"/>
      <c r="B35" s="33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46" t="s">
        <v>97</v>
      </c>
      <c r="B36" s="33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47"/>
      <c r="B37" s="34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37" t="s">
        <v>99</v>
      </c>
      <c r="B39" s="33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34" t="s">
        <v>246</v>
      </c>
      <c r="I39" s="335"/>
      <c r="J39" s="335"/>
      <c r="K39" s="335"/>
      <c r="L39" s="335"/>
      <c r="M39" s="335"/>
      <c r="N39" s="335"/>
      <c r="O39" s="336"/>
      <c r="P39" s="55" t="s">
        <v>188</v>
      </c>
      <c r="Q39" s="56"/>
    </row>
    <row r="40" spans="1:17" ht="39.950000000000003" customHeight="1">
      <c r="A40" s="337" t="s">
        <v>10</v>
      </c>
      <c r="B40" s="33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37" t="s">
        <v>100</v>
      </c>
      <c r="B41" s="33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37"/>
      <c r="B42" s="33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37" t="s">
        <v>102</v>
      </c>
      <c r="B43" s="33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9" t="s">
        <v>191</v>
      </c>
      <c r="H43" s="330"/>
      <c r="I43" s="330"/>
      <c r="J43" s="330"/>
      <c r="K43" s="330"/>
      <c r="L43" s="330"/>
      <c r="M43" s="330"/>
      <c r="N43" s="330"/>
      <c r="O43" s="331"/>
      <c r="P43" s="56"/>
      <c r="Q43" s="56"/>
    </row>
    <row r="44" spans="1:17" ht="39.950000000000003" customHeight="1">
      <c r="A44" s="337"/>
      <c r="B44" s="33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37" t="s">
        <v>104</v>
      </c>
      <c r="B45" s="33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37" t="s">
        <v>12</v>
      </c>
      <c r="B46" s="33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44" t="s">
        <v>107</v>
      </c>
      <c r="B47" s="33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45"/>
      <c r="B48" s="34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44" t="s">
        <v>108</v>
      </c>
      <c r="B49" s="33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45"/>
      <c r="B50" s="34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37" t="s">
        <v>110</v>
      </c>
      <c r="B51" s="33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37"/>
      <c r="B52" s="33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37" t="s">
        <v>113</v>
      </c>
      <c r="B53" s="33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37"/>
      <c r="B54" s="33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37" t="s">
        <v>114</v>
      </c>
      <c r="B55" s="33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37"/>
      <c r="B56" s="33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37" t="s">
        <v>116</v>
      </c>
      <c r="B57" s="332" t="s">
        <v>117</v>
      </c>
      <c r="C57" s="53" t="s">
        <v>20</v>
      </c>
      <c r="D57" s="93" t="s">
        <v>234</v>
      </c>
      <c r="E57" s="92"/>
      <c r="F57" s="92" t="s">
        <v>235</v>
      </c>
      <c r="G57" s="353" t="s">
        <v>232</v>
      </c>
      <c r="H57" s="353"/>
      <c r="I57" s="92" t="s">
        <v>236</v>
      </c>
      <c r="J57" s="92" t="s">
        <v>237</v>
      </c>
      <c r="K57" s="350" t="s">
        <v>238</v>
      </c>
      <c r="L57" s="351"/>
      <c r="M57" s="351"/>
      <c r="N57" s="351"/>
      <c r="O57" s="352"/>
      <c r="P57" s="88" t="s">
        <v>198</v>
      </c>
      <c r="Q57" s="56"/>
    </row>
    <row r="58" spans="1:17" ht="39.950000000000003" customHeight="1">
      <c r="A58" s="337"/>
      <c r="B58" s="33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42" t="s">
        <v>119</v>
      </c>
      <c r="B59" s="342" t="s">
        <v>118</v>
      </c>
      <c r="C59" s="34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48"/>
      <c r="B60" s="348"/>
      <c r="C60" s="34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48"/>
      <c r="B61" s="348"/>
      <c r="C61" s="34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43"/>
      <c r="B62" s="34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37" t="s">
        <v>120</v>
      </c>
      <c r="B63" s="33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37"/>
      <c r="B64" s="33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41" t="s">
        <v>122</v>
      </c>
      <c r="B65" s="33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41"/>
      <c r="B66" s="33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37" t="s">
        <v>124</v>
      </c>
      <c r="B67" s="33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37"/>
      <c r="B68" s="33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44" t="s">
        <v>126</v>
      </c>
      <c r="B69" s="33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45"/>
      <c r="B70" s="34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27" t="s">
        <v>254</v>
      </c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28" t="s">
        <v>215</v>
      </c>
      <c r="C79" s="328"/>
      <c r="D79" s="328"/>
      <c r="E79" s="32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7"/>
  <sheetViews>
    <sheetView tabSelected="1" view="pageBreakPreview" zoomScale="70" zoomScaleSheetLayoutView="70" workbookViewId="0">
      <selection activeCell="A4" sqref="A4:AR4"/>
    </sheetView>
  </sheetViews>
  <sheetFormatPr defaultColWidth="9.140625" defaultRowHeight="12.75"/>
  <cols>
    <col min="1" max="1" width="9" style="124" customWidth="1"/>
    <col min="2" max="2" width="34.140625" style="124" customWidth="1"/>
    <col min="3" max="3" width="17.140625" style="124" hidden="1" customWidth="1"/>
    <col min="4" max="4" width="20.7109375" style="124" customWidth="1"/>
    <col min="5" max="5" width="15.7109375" style="127" customWidth="1"/>
    <col min="6" max="6" width="15.7109375" style="313" customWidth="1"/>
    <col min="7" max="7" width="10.28515625" style="128" customWidth="1"/>
    <col min="8" max="9" width="15.7109375" style="127" customWidth="1"/>
    <col min="10" max="10" width="9.7109375" style="124" customWidth="1"/>
    <col min="11" max="11" width="15.7109375" style="127" customWidth="1"/>
    <col min="12" max="12" width="15.7109375" style="124" customWidth="1"/>
    <col min="13" max="13" width="9.7109375" style="124" customWidth="1"/>
    <col min="14" max="14" width="15.7109375" style="127" customWidth="1"/>
    <col min="15" max="15" width="15.7109375" style="124" customWidth="1"/>
    <col min="16" max="16" width="9.7109375" style="124" customWidth="1"/>
    <col min="17" max="17" width="15.7109375" style="284" customWidth="1"/>
    <col min="18" max="18" width="15.7109375" style="297" customWidth="1"/>
    <col min="19" max="19" width="9.7109375" style="124" customWidth="1"/>
    <col min="20" max="20" width="15.7109375" style="127" customWidth="1"/>
    <col min="21" max="21" width="15.7109375" style="124" customWidth="1"/>
    <col min="22" max="22" width="9.7109375" style="124" customWidth="1"/>
    <col min="23" max="23" width="15.7109375" style="127" customWidth="1"/>
    <col min="24" max="24" width="15.7109375" style="124" customWidth="1"/>
    <col min="25" max="25" width="9.7109375" style="124" customWidth="1"/>
    <col min="26" max="26" width="15.7109375" style="127" customWidth="1"/>
    <col min="27" max="27" width="15.7109375" style="124" customWidth="1"/>
    <col min="28" max="28" width="9.7109375" style="124" customWidth="1"/>
    <col min="29" max="29" width="15.7109375" style="127" customWidth="1"/>
    <col min="30" max="30" width="15.7109375" style="124" customWidth="1"/>
    <col min="31" max="31" width="9.7109375" style="124" customWidth="1"/>
    <col min="32" max="32" width="15.7109375" style="127" customWidth="1"/>
    <col min="33" max="33" width="15.7109375" style="124" customWidth="1"/>
    <col min="34" max="34" width="9.7109375" style="124" customWidth="1"/>
    <col min="35" max="35" width="15.7109375" style="127" customWidth="1"/>
    <col min="36" max="36" width="15.7109375" style="124" customWidth="1"/>
    <col min="37" max="37" width="9.7109375" style="124" customWidth="1"/>
    <col min="38" max="38" width="15.7109375" style="127" customWidth="1"/>
    <col min="39" max="39" width="15.7109375" style="124" customWidth="1"/>
    <col min="40" max="40" width="9.7109375" style="124" customWidth="1"/>
    <col min="41" max="41" width="15.7109375" style="127" customWidth="1"/>
    <col min="42" max="42" width="15.7109375" style="124" customWidth="1"/>
    <col min="43" max="43" width="9.7109375" style="124" customWidth="1"/>
    <col min="44" max="44" width="26.140625" style="130" customWidth="1"/>
    <col min="45" max="16384" width="9.140625" style="130"/>
  </cols>
  <sheetData>
    <row r="1" spans="1:44" s="126" customFormat="1" ht="55.5" customHeight="1">
      <c r="E1" s="246"/>
      <c r="F1" s="298"/>
      <c r="G1" s="157"/>
      <c r="H1" s="246"/>
      <c r="K1" s="246"/>
      <c r="N1" s="246"/>
      <c r="Q1" s="273"/>
      <c r="R1" s="285"/>
      <c r="T1" s="246"/>
      <c r="W1" s="246"/>
      <c r="Z1" s="246"/>
      <c r="AC1" s="246"/>
      <c r="AF1" s="246"/>
      <c r="AI1" s="246"/>
      <c r="AL1" s="246"/>
      <c r="AM1" s="149"/>
      <c r="AN1" s="149"/>
      <c r="AO1" s="266"/>
      <c r="AP1" s="377" t="s">
        <v>305</v>
      </c>
      <c r="AQ1" s="378"/>
      <c r="AR1" s="378"/>
    </row>
    <row r="2" spans="1:44" ht="18.75">
      <c r="A2" s="130"/>
      <c r="B2" s="130"/>
      <c r="C2" s="130"/>
      <c r="D2" s="130"/>
      <c r="E2" s="247"/>
      <c r="F2" s="299"/>
      <c r="G2" s="158"/>
      <c r="H2" s="247"/>
      <c r="I2" s="130"/>
      <c r="J2" s="130"/>
      <c r="K2" s="247"/>
      <c r="L2" s="130"/>
      <c r="M2" s="130"/>
      <c r="N2" s="247"/>
      <c r="O2" s="130"/>
      <c r="P2" s="130"/>
      <c r="Q2" s="272"/>
      <c r="R2" s="268"/>
      <c r="S2" s="130"/>
      <c r="T2" s="247"/>
      <c r="U2" s="130"/>
      <c r="V2" s="130"/>
      <c r="W2" s="247"/>
      <c r="X2" s="130"/>
      <c r="Y2" s="130"/>
      <c r="Z2" s="247"/>
      <c r="AA2" s="130"/>
      <c r="AB2" s="130"/>
      <c r="AC2" s="247"/>
      <c r="AD2" s="130"/>
      <c r="AE2" s="130"/>
      <c r="AF2" s="247"/>
      <c r="AG2" s="130"/>
      <c r="AH2" s="130"/>
      <c r="AI2" s="247"/>
      <c r="AJ2" s="130"/>
      <c r="AK2" s="130"/>
      <c r="AL2" s="247"/>
      <c r="AM2" s="130"/>
      <c r="AN2" s="130"/>
      <c r="AO2" s="247"/>
      <c r="AP2" s="130"/>
      <c r="AQ2" s="130"/>
      <c r="AR2" s="129" t="s">
        <v>267</v>
      </c>
    </row>
    <row r="3" spans="1:44" s="131" customFormat="1" ht="24" customHeight="1">
      <c r="A3" s="381" t="s">
        <v>322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</row>
    <row r="4" spans="1:44" s="132" customFormat="1" ht="23.25" customHeight="1">
      <c r="A4" s="382" t="s">
        <v>321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</row>
    <row r="5" spans="1:44" s="133" customFormat="1" ht="24" customHeight="1">
      <c r="A5" s="373" t="s">
        <v>261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</row>
    <row r="6" spans="1:44" s="133" customFormat="1" ht="24" customHeight="1">
      <c r="A6" s="373" t="s">
        <v>337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</row>
    <row r="7" spans="1:44">
      <c r="A7" s="374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130"/>
      <c r="AK7" s="130"/>
      <c r="AL7" s="247"/>
      <c r="AM7" s="130"/>
      <c r="AN7" s="130"/>
      <c r="AO7" s="247"/>
      <c r="AP7" s="130"/>
      <c r="AQ7" s="130"/>
      <c r="AR7" s="130" t="s">
        <v>257</v>
      </c>
    </row>
    <row r="8" spans="1:44" ht="15" customHeight="1">
      <c r="A8" s="356" t="s">
        <v>0</v>
      </c>
      <c r="B8" s="356" t="s">
        <v>304</v>
      </c>
      <c r="C8" s="356" t="s">
        <v>259</v>
      </c>
      <c r="D8" s="356" t="s">
        <v>40</v>
      </c>
      <c r="E8" s="356" t="s">
        <v>256</v>
      </c>
      <c r="F8" s="356"/>
      <c r="G8" s="356"/>
      <c r="H8" s="363" t="s">
        <v>255</v>
      </c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56" t="s">
        <v>293</v>
      </c>
    </row>
    <row r="9" spans="1:44" ht="28.5" customHeight="1">
      <c r="A9" s="356"/>
      <c r="B9" s="356"/>
      <c r="C9" s="356"/>
      <c r="D9" s="356"/>
      <c r="E9" s="372" t="s">
        <v>336</v>
      </c>
      <c r="F9" s="375" t="s">
        <v>273</v>
      </c>
      <c r="G9" s="376" t="s">
        <v>19</v>
      </c>
      <c r="H9" s="363" t="s">
        <v>17</v>
      </c>
      <c r="I9" s="363"/>
      <c r="J9" s="363"/>
      <c r="K9" s="356" t="s">
        <v>18</v>
      </c>
      <c r="L9" s="356"/>
      <c r="M9" s="356"/>
      <c r="N9" s="356" t="s">
        <v>22</v>
      </c>
      <c r="O9" s="356"/>
      <c r="P9" s="356"/>
      <c r="Q9" s="356" t="s">
        <v>24</v>
      </c>
      <c r="R9" s="356"/>
      <c r="S9" s="356"/>
      <c r="T9" s="356" t="s">
        <v>25</v>
      </c>
      <c r="U9" s="356"/>
      <c r="V9" s="356"/>
      <c r="W9" s="356" t="s">
        <v>26</v>
      </c>
      <c r="X9" s="356"/>
      <c r="Y9" s="356"/>
      <c r="Z9" s="356" t="s">
        <v>28</v>
      </c>
      <c r="AA9" s="368"/>
      <c r="AB9" s="368"/>
      <c r="AC9" s="356" t="s">
        <v>29</v>
      </c>
      <c r="AD9" s="368"/>
      <c r="AE9" s="368"/>
      <c r="AF9" s="356" t="s">
        <v>30</v>
      </c>
      <c r="AG9" s="368"/>
      <c r="AH9" s="368"/>
      <c r="AI9" s="356" t="s">
        <v>32</v>
      </c>
      <c r="AJ9" s="368"/>
      <c r="AK9" s="368"/>
      <c r="AL9" s="356" t="s">
        <v>33</v>
      </c>
      <c r="AM9" s="368"/>
      <c r="AN9" s="368"/>
      <c r="AO9" s="363" t="s">
        <v>34</v>
      </c>
      <c r="AP9" s="363"/>
      <c r="AQ9" s="363"/>
      <c r="AR9" s="356"/>
    </row>
    <row r="10" spans="1:44" ht="40.9" customHeight="1">
      <c r="A10" s="356"/>
      <c r="B10" s="356"/>
      <c r="C10" s="356"/>
      <c r="D10" s="356"/>
      <c r="E10" s="372"/>
      <c r="F10" s="375"/>
      <c r="G10" s="376"/>
      <c r="H10" s="263" t="s">
        <v>20</v>
      </c>
      <c r="I10" s="142" t="s">
        <v>21</v>
      </c>
      <c r="J10" s="180" t="s">
        <v>19</v>
      </c>
      <c r="K10" s="263" t="s">
        <v>20</v>
      </c>
      <c r="L10" s="190" t="s">
        <v>21</v>
      </c>
      <c r="M10" s="180" t="s">
        <v>19</v>
      </c>
      <c r="N10" s="263" t="s">
        <v>20</v>
      </c>
      <c r="O10" s="233" t="s">
        <v>21</v>
      </c>
      <c r="P10" s="180" t="s">
        <v>19</v>
      </c>
      <c r="Q10" s="274" t="s">
        <v>20</v>
      </c>
      <c r="R10" s="286" t="s">
        <v>21</v>
      </c>
      <c r="S10" s="180" t="s">
        <v>19</v>
      </c>
      <c r="T10" s="263" t="s">
        <v>20</v>
      </c>
      <c r="U10" s="142" t="s">
        <v>21</v>
      </c>
      <c r="V10" s="180" t="s">
        <v>19</v>
      </c>
      <c r="W10" s="263" t="s">
        <v>20</v>
      </c>
      <c r="X10" s="142" t="s">
        <v>21</v>
      </c>
      <c r="Y10" s="180" t="s">
        <v>19</v>
      </c>
      <c r="Z10" s="263" t="s">
        <v>20</v>
      </c>
      <c r="AA10" s="142" t="s">
        <v>21</v>
      </c>
      <c r="AB10" s="180" t="s">
        <v>19</v>
      </c>
      <c r="AC10" s="263" t="s">
        <v>20</v>
      </c>
      <c r="AD10" s="142" t="s">
        <v>21</v>
      </c>
      <c r="AE10" s="180" t="s">
        <v>19</v>
      </c>
      <c r="AF10" s="263" t="s">
        <v>20</v>
      </c>
      <c r="AG10" s="142" t="s">
        <v>21</v>
      </c>
      <c r="AH10" s="180" t="s">
        <v>19</v>
      </c>
      <c r="AI10" s="263" t="s">
        <v>20</v>
      </c>
      <c r="AJ10" s="142" t="s">
        <v>21</v>
      </c>
      <c r="AK10" s="180" t="s">
        <v>19</v>
      </c>
      <c r="AL10" s="263" t="s">
        <v>20</v>
      </c>
      <c r="AM10" s="142" t="s">
        <v>21</v>
      </c>
      <c r="AN10" s="180" t="s">
        <v>19</v>
      </c>
      <c r="AO10" s="263" t="s">
        <v>20</v>
      </c>
      <c r="AP10" s="142" t="s">
        <v>21</v>
      </c>
      <c r="AQ10" s="182" t="s">
        <v>19</v>
      </c>
      <c r="AR10" s="356"/>
    </row>
    <row r="11" spans="1:44" s="134" customFormat="1" ht="15.75">
      <c r="A11" s="155">
        <v>1</v>
      </c>
      <c r="B11" s="155">
        <v>2</v>
      </c>
      <c r="C11" s="155">
        <v>3</v>
      </c>
      <c r="D11" s="155">
        <v>4</v>
      </c>
      <c r="E11" s="248">
        <v>5</v>
      </c>
      <c r="F11" s="300">
        <v>6</v>
      </c>
      <c r="G11" s="155">
        <v>7</v>
      </c>
      <c r="H11" s="248">
        <v>8</v>
      </c>
      <c r="I11" s="155">
        <v>9</v>
      </c>
      <c r="J11" s="181">
        <v>10</v>
      </c>
      <c r="K11" s="248">
        <v>11</v>
      </c>
      <c r="L11" s="155">
        <v>12</v>
      </c>
      <c r="M11" s="181">
        <v>13</v>
      </c>
      <c r="N11" s="248">
        <v>14</v>
      </c>
      <c r="O11" s="155">
        <v>15</v>
      </c>
      <c r="P11" s="181">
        <v>16</v>
      </c>
      <c r="Q11" s="275">
        <v>17</v>
      </c>
      <c r="R11" s="287">
        <v>18</v>
      </c>
      <c r="S11" s="181">
        <v>19</v>
      </c>
      <c r="T11" s="248">
        <v>20</v>
      </c>
      <c r="U11" s="155">
        <v>21</v>
      </c>
      <c r="V11" s="181">
        <v>22</v>
      </c>
      <c r="W11" s="248">
        <v>23</v>
      </c>
      <c r="X11" s="155">
        <v>24</v>
      </c>
      <c r="Y11" s="181">
        <v>25</v>
      </c>
      <c r="Z11" s="248">
        <v>26</v>
      </c>
      <c r="AA11" s="155">
        <v>27</v>
      </c>
      <c r="AB11" s="181">
        <v>28</v>
      </c>
      <c r="AC11" s="248">
        <v>29</v>
      </c>
      <c r="AD11" s="155">
        <v>30</v>
      </c>
      <c r="AE11" s="181">
        <v>31</v>
      </c>
      <c r="AF11" s="248">
        <v>32</v>
      </c>
      <c r="AG11" s="155">
        <v>33</v>
      </c>
      <c r="AH11" s="181">
        <v>34</v>
      </c>
      <c r="AI11" s="248">
        <v>35</v>
      </c>
      <c r="AJ11" s="155">
        <v>36</v>
      </c>
      <c r="AK11" s="181">
        <v>37</v>
      </c>
      <c r="AL11" s="248">
        <v>38</v>
      </c>
      <c r="AM11" s="155">
        <v>39</v>
      </c>
      <c r="AN11" s="181">
        <v>40</v>
      </c>
      <c r="AO11" s="248">
        <v>41</v>
      </c>
      <c r="AP11" s="155">
        <v>42</v>
      </c>
      <c r="AQ11" s="181">
        <v>43</v>
      </c>
      <c r="AR11" s="156">
        <v>44</v>
      </c>
    </row>
    <row r="12" spans="1:44" ht="30" customHeight="1">
      <c r="A12" s="367" t="s">
        <v>272</v>
      </c>
      <c r="B12" s="367"/>
      <c r="C12" s="367"/>
      <c r="D12" s="153" t="s">
        <v>258</v>
      </c>
      <c r="E12" s="249">
        <f>E14+E15+E16</f>
        <v>241006.03953999997</v>
      </c>
      <c r="F12" s="301">
        <f>F14+F15+F16</f>
        <v>187874.68553999998</v>
      </c>
      <c r="G12" s="173">
        <f>IF(F12,F12/E12*100,0)</f>
        <v>77.954347492116796</v>
      </c>
      <c r="H12" s="249">
        <f>H14+H15+H16</f>
        <v>20623.400000000001</v>
      </c>
      <c r="I12" s="173">
        <f>I14+I15+I16</f>
        <v>20623.400000000001</v>
      </c>
      <c r="J12" s="173">
        <f>IF(I12,I12/H12*100,0)</f>
        <v>100</v>
      </c>
      <c r="K12" s="249">
        <f t="shared" ref="K12:L12" si="0">K14+K15+K16</f>
        <v>20385.93003</v>
      </c>
      <c r="L12" s="174">
        <f t="shared" si="0"/>
        <v>20385.93003</v>
      </c>
      <c r="M12" s="173">
        <f t="shared" ref="M12:M16" si="1">IF(L12,L12/K12*100,0)</f>
        <v>100</v>
      </c>
      <c r="N12" s="249">
        <f t="shared" ref="N12:O12" si="2">N14+N15+N16</f>
        <v>16943.805510000002</v>
      </c>
      <c r="O12" s="174">
        <f t="shared" si="2"/>
        <v>16943.805510000002</v>
      </c>
      <c r="P12" s="173">
        <f t="shared" ref="P12:P16" si="3">IF(O12,O12/N12*100,0)</f>
        <v>100</v>
      </c>
      <c r="Q12" s="276">
        <f t="shared" ref="Q12:R12" si="4">Q14+Q15+Q16</f>
        <v>29305.8</v>
      </c>
      <c r="R12" s="288">
        <f t="shared" si="4"/>
        <v>29305.8</v>
      </c>
      <c r="S12" s="173">
        <f t="shared" ref="S12:S15" si="5">IF(R12,R12/Q12*100,0)</f>
        <v>100</v>
      </c>
      <c r="T12" s="249">
        <f t="shared" ref="T12:U12" si="6">T14+T15+T16</f>
        <v>13629.076999999999</v>
      </c>
      <c r="U12" s="249">
        <f t="shared" si="6"/>
        <v>13629.099999999999</v>
      </c>
      <c r="V12" s="173">
        <f t="shared" ref="V12:V15" si="7">IF(U12,U12/T12*100,0)</f>
        <v>100.00016875684243</v>
      </c>
      <c r="W12" s="249">
        <f t="shared" ref="W12:X12" si="8">W14+W15+W16</f>
        <v>25965.485000000001</v>
      </c>
      <c r="X12" s="249">
        <f t="shared" si="8"/>
        <v>25965.3</v>
      </c>
      <c r="Y12" s="173">
        <f t="shared" ref="Y12:Y15" si="9">IF(X12,X12/W12*100,0)</f>
        <v>99.999287515715579</v>
      </c>
      <c r="Z12" s="249">
        <f t="shared" ref="Z12:AA12" si="10">Z14+Z15+Z16</f>
        <v>22752.3</v>
      </c>
      <c r="AA12" s="173">
        <f t="shared" si="10"/>
        <v>22752.3</v>
      </c>
      <c r="AB12" s="173">
        <f t="shared" ref="AB12:AB15" si="11">IF(AA12,AA12/Z12*100,0)</f>
        <v>100</v>
      </c>
      <c r="AC12" s="249">
        <f t="shared" ref="AC12:AD12" si="12">AC14+AC15+AC16</f>
        <v>22519.979999999996</v>
      </c>
      <c r="AD12" s="173">
        <f t="shared" si="12"/>
        <v>22519.95</v>
      </c>
      <c r="AE12" s="173">
        <f t="shared" ref="AE12:AE16" si="13">IF(AD12,AD12/AC12*100,0)</f>
        <v>99.99986678496164</v>
      </c>
      <c r="AF12" s="249">
        <f t="shared" ref="AF12:AG12" si="14">AF14+AF15+AF16</f>
        <v>15749.062999999998</v>
      </c>
      <c r="AG12" s="173">
        <f t="shared" si="14"/>
        <v>15749.1</v>
      </c>
      <c r="AH12" s="173">
        <f t="shared" ref="AH12:AH15" si="15">IF(AG12,AG12/AF12*100,0)</f>
        <v>100.00023493461168</v>
      </c>
      <c r="AI12" s="249">
        <f t="shared" ref="AI12:AJ12" si="16">AI14+AI15+AI16</f>
        <v>20611.212999999996</v>
      </c>
      <c r="AJ12" s="173">
        <f t="shared" si="16"/>
        <v>0</v>
      </c>
      <c r="AK12" s="173">
        <f t="shared" ref="AK12:AK15" si="17">IF(AJ12,AJ12/AI12*100,0)</f>
        <v>0</v>
      </c>
      <c r="AL12" s="249">
        <f t="shared" ref="AL12:AM12" si="18">AL14+AL15+AL16</f>
        <v>17230.413</v>
      </c>
      <c r="AM12" s="173">
        <f t="shared" si="18"/>
        <v>0</v>
      </c>
      <c r="AN12" s="173">
        <f t="shared" ref="AN12:AN15" si="19">IF(AM12,AM12/AL12*100,0)</f>
        <v>0</v>
      </c>
      <c r="AO12" s="249">
        <f t="shared" ref="AO12:AP12" si="20">AO14+AO15+AO16</f>
        <v>15289.573</v>
      </c>
      <c r="AP12" s="173">
        <f t="shared" si="20"/>
        <v>0</v>
      </c>
      <c r="AQ12" s="173">
        <f t="shared" ref="AQ12:AQ15" si="21">IF(AP12,AP12/AO12*100,0)</f>
        <v>0</v>
      </c>
      <c r="AR12" s="363"/>
    </row>
    <row r="13" spans="1:44" ht="30" customHeight="1">
      <c r="A13" s="367"/>
      <c r="B13" s="367"/>
      <c r="C13" s="367"/>
      <c r="D13" s="169" t="s">
        <v>37</v>
      </c>
      <c r="E13" s="250"/>
      <c r="F13" s="302"/>
      <c r="G13" s="174">
        <f t="shared" ref="G13:G41" si="22">IF(F13,F13/E13*100,0)</f>
        <v>0</v>
      </c>
      <c r="H13" s="250"/>
      <c r="I13" s="162"/>
      <c r="J13" s="173">
        <f t="shared" ref="J13:J36" si="23">IF(I13,I13/H13*100,0)</f>
        <v>0</v>
      </c>
      <c r="K13" s="250"/>
      <c r="L13" s="162"/>
      <c r="M13" s="173">
        <f t="shared" si="1"/>
        <v>0</v>
      </c>
      <c r="N13" s="250"/>
      <c r="O13" s="162"/>
      <c r="P13" s="173">
        <f t="shared" si="3"/>
        <v>0</v>
      </c>
      <c r="Q13" s="277"/>
      <c r="R13" s="289"/>
      <c r="S13" s="173">
        <f t="shared" si="5"/>
        <v>0</v>
      </c>
      <c r="T13" s="250"/>
      <c r="U13" s="162"/>
      <c r="V13" s="173">
        <f t="shared" si="7"/>
        <v>0</v>
      </c>
      <c r="W13" s="250"/>
      <c r="X13" s="162"/>
      <c r="Y13" s="173">
        <f t="shared" si="9"/>
        <v>0</v>
      </c>
      <c r="Z13" s="250"/>
      <c r="AA13" s="162"/>
      <c r="AB13" s="173">
        <f t="shared" si="11"/>
        <v>0</v>
      </c>
      <c r="AC13" s="250"/>
      <c r="AD13" s="162"/>
      <c r="AE13" s="173">
        <f t="shared" si="13"/>
        <v>0</v>
      </c>
      <c r="AF13" s="250"/>
      <c r="AG13" s="162"/>
      <c r="AH13" s="173">
        <f t="shared" si="15"/>
        <v>0</v>
      </c>
      <c r="AI13" s="250"/>
      <c r="AJ13" s="162"/>
      <c r="AK13" s="173">
        <f t="shared" si="17"/>
        <v>0</v>
      </c>
      <c r="AL13" s="250"/>
      <c r="AM13" s="162"/>
      <c r="AN13" s="173">
        <f t="shared" si="19"/>
        <v>0</v>
      </c>
      <c r="AO13" s="250"/>
      <c r="AP13" s="162"/>
      <c r="AQ13" s="173">
        <f t="shared" si="21"/>
        <v>0</v>
      </c>
      <c r="AR13" s="364"/>
    </row>
    <row r="14" spans="1:44" ht="48.75" customHeight="1">
      <c r="A14" s="367"/>
      <c r="B14" s="367"/>
      <c r="C14" s="367"/>
      <c r="D14" s="169" t="s">
        <v>2</v>
      </c>
      <c r="E14" s="250">
        <f t="shared" ref="E14:F16" si="24">H14+K14+N14+Q14+T14+W14+Z14+AC14+AF14+AI14+AL14+AO14</f>
        <v>9128.7200000000012</v>
      </c>
      <c r="F14" s="302">
        <f t="shared" si="24"/>
        <v>7458.6200000000008</v>
      </c>
      <c r="G14" s="174">
        <f t="shared" si="22"/>
        <v>81.704992594799705</v>
      </c>
      <c r="H14" s="250">
        <f>H47+H71+H83</f>
        <v>0</v>
      </c>
      <c r="I14" s="162">
        <v>0</v>
      </c>
      <c r="J14" s="173">
        <f t="shared" si="23"/>
        <v>0</v>
      </c>
      <c r="K14" s="250">
        <f t="shared" ref="K14:L14" si="25">K47+K71+K83</f>
        <v>0</v>
      </c>
      <c r="L14" s="162">
        <f t="shared" si="25"/>
        <v>0</v>
      </c>
      <c r="M14" s="173">
        <f t="shared" si="1"/>
        <v>0</v>
      </c>
      <c r="N14" s="250">
        <f t="shared" ref="N14:O14" si="26">N47+N71+N83</f>
        <v>558.72</v>
      </c>
      <c r="O14" s="162">
        <f t="shared" si="26"/>
        <v>558.72</v>
      </c>
      <c r="P14" s="173">
        <f t="shared" si="3"/>
        <v>100</v>
      </c>
      <c r="Q14" s="277">
        <f t="shared" ref="Q14:R14" si="27">Q47+Q71+Q83</f>
        <v>515.6</v>
      </c>
      <c r="R14" s="289">
        <f t="shared" si="27"/>
        <v>515.6</v>
      </c>
      <c r="S14" s="173">
        <f t="shared" si="5"/>
        <v>100</v>
      </c>
      <c r="T14" s="250">
        <f t="shared" ref="T14:U14" si="28">T47+T71+T83</f>
        <v>1451.9</v>
      </c>
      <c r="U14" s="162">
        <f t="shared" si="28"/>
        <v>1451.9</v>
      </c>
      <c r="V14" s="173">
        <f t="shared" si="7"/>
        <v>100</v>
      </c>
      <c r="W14" s="250">
        <f t="shared" ref="W14:X14" si="29">W47+W71+W83</f>
        <v>1933.3000000000002</v>
      </c>
      <c r="X14" s="162">
        <f t="shared" si="29"/>
        <v>1933.3</v>
      </c>
      <c r="Y14" s="173">
        <f t="shared" si="9"/>
        <v>99.999999999999986</v>
      </c>
      <c r="Z14" s="250">
        <f t="shared" ref="Z14:AA14" si="30">Z47+Z71+Z83</f>
        <v>1075.8000000000002</v>
      </c>
      <c r="AA14" s="162">
        <f t="shared" si="30"/>
        <v>1075.8</v>
      </c>
      <c r="AB14" s="173">
        <f t="shared" si="11"/>
        <v>99.999999999999972</v>
      </c>
      <c r="AC14" s="250">
        <f t="shared" ref="AC14:AD14" si="31">AC47+AC71+AC83</f>
        <v>922.80000000000007</v>
      </c>
      <c r="AD14" s="162">
        <f t="shared" si="31"/>
        <v>922.8</v>
      </c>
      <c r="AE14" s="173">
        <f t="shared" si="13"/>
        <v>99.999999999999986</v>
      </c>
      <c r="AF14" s="250">
        <f t="shared" ref="AF14:AG14" si="32">AF47+AF71+AF83</f>
        <v>1000.5000000000001</v>
      </c>
      <c r="AG14" s="162">
        <f t="shared" si="32"/>
        <v>1000.5</v>
      </c>
      <c r="AH14" s="173">
        <f t="shared" si="15"/>
        <v>99.999999999999986</v>
      </c>
      <c r="AI14" s="250">
        <f t="shared" ref="AI14:AJ14" si="33">AI47+AI71+AI83</f>
        <v>1670.1</v>
      </c>
      <c r="AJ14" s="162">
        <f t="shared" si="33"/>
        <v>0</v>
      </c>
      <c r="AK14" s="173">
        <f t="shared" si="17"/>
        <v>0</v>
      </c>
      <c r="AL14" s="250">
        <f t="shared" ref="AL14:AM14" si="34">AL47+AL71+AL83</f>
        <v>0</v>
      </c>
      <c r="AM14" s="162">
        <f t="shared" si="34"/>
        <v>0</v>
      </c>
      <c r="AN14" s="173">
        <f t="shared" si="19"/>
        <v>0</v>
      </c>
      <c r="AO14" s="250">
        <f t="shared" ref="AO14:AP14" si="35">AO47+AO71+AO83</f>
        <v>0</v>
      </c>
      <c r="AP14" s="162">
        <f t="shared" si="35"/>
        <v>0</v>
      </c>
      <c r="AQ14" s="173">
        <f t="shared" si="21"/>
        <v>0</v>
      </c>
      <c r="AR14" s="364"/>
    </row>
    <row r="15" spans="1:44" ht="30" customHeight="1">
      <c r="A15" s="367"/>
      <c r="B15" s="367"/>
      <c r="C15" s="367"/>
      <c r="D15" s="170" t="s">
        <v>43</v>
      </c>
      <c r="E15" s="250">
        <f>H15+K15+N15+Q15+T15+W15+Z15+AC15+AF15+AI15+AL15+AO15</f>
        <v>215585.88499999995</v>
      </c>
      <c r="F15" s="302">
        <f t="shared" si="24"/>
        <v>167578.22999999998</v>
      </c>
      <c r="G15" s="174">
        <f t="shared" si="22"/>
        <v>77.731540726796666</v>
      </c>
      <c r="H15" s="250">
        <f>H48+H72+H84</f>
        <v>20500</v>
      </c>
      <c r="I15" s="162">
        <f>I48+I72+I84</f>
        <v>20500</v>
      </c>
      <c r="J15" s="173">
        <f t="shared" si="23"/>
        <v>100</v>
      </c>
      <c r="K15" s="250">
        <f>K48+K72+K84</f>
        <v>19500</v>
      </c>
      <c r="L15" s="162">
        <f>L48+L72+L84</f>
        <v>19500</v>
      </c>
      <c r="M15" s="173">
        <f t="shared" si="1"/>
        <v>100</v>
      </c>
      <c r="N15" s="250">
        <f t="shared" ref="N15" si="36">N48+N72+N84</f>
        <v>15881.48</v>
      </c>
      <c r="O15" s="162">
        <f>O48+O72+O84</f>
        <v>15881.48</v>
      </c>
      <c r="P15" s="173">
        <f t="shared" si="3"/>
        <v>100</v>
      </c>
      <c r="Q15" s="277">
        <f t="shared" ref="Q15:R15" si="37">Q48+Q72+Q84</f>
        <v>26133.200000000001</v>
      </c>
      <c r="R15" s="289">
        <f t="shared" si="37"/>
        <v>26133.200000000001</v>
      </c>
      <c r="S15" s="173">
        <f t="shared" si="5"/>
        <v>100</v>
      </c>
      <c r="T15" s="250">
        <f t="shared" ref="T15:U15" si="38">T48+T72+T84</f>
        <v>11142.9</v>
      </c>
      <c r="U15" s="162">
        <f t="shared" si="38"/>
        <v>11142.9</v>
      </c>
      <c r="V15" s="173">
        <f t="shared" si="7"/>
        <v>100</v>
      </c>
      <c r="W15" s="250">
        <f t="shared" ref="W15:X15" si="39">W48+W72+W84</f>
        <v>21129.584999999999</v>
      </c>
      <c r="X15" s="162">
        <f t="shared" si="39"/>
        <v>21129.4</v>
      </c>
      <c r="Y15" s="173">
        <f t="shared" si="9"/>
        <v>99.999124450385565</v>
      </c>
      <c r="Z15" s="250">
        <f t="shared" ref="Z15:AA15" si="40">Z48+Z72+Z84</f>
        <v>19269</v>
      </c>
      <c r="AA15" s="162">
        <f t="shared" si="40"/>
        <v>19269</v>
      </c>
      <c r="AB15" s="173">
        <f t="shared" si="11"/>
        <v>100</v>
      </c>
      <c r="AC15" s="250">
        <f t="shared" ref="AC15:AD15" si="41">AC48+AC72+AC84</f>
        <v>20679.649999999998</v>
      </c>
      <c r="AD15" s="162">
        <f t="shared" si="41"/>
        <v>20679.650000000001</v>
      </c>
      <c r="AE15" s="173">
        <f t="shared" si="13"/>
        <v>100.00000000000003</v>
      </c>
      <c r="AF15" s="250">
        <f t="shared" ref="AF15:AG15" si="42">AF48+AF72+AF84</f>
        <v>13342.579999999998</v>
      </c>
      <c r="AG15" s="162">
        <f t="shared" si="42"/>
        <v>13342.6</v>
      </c>
      <c r="AH15" s="173">
        <f t="shared" si="15"/>
        <v>100.00014989604711</v>
      </c>
      <c r="AI15" s="250">
        <f t="shared" ref="AI15:AJ15" si="43">AI48+AI72+AI84</f>
        <v>16880.329999999998</v>
      </c>
      <c r="AJ15" s="162">
        <f t="shared" si="43"/>
        <v>0</v>
      </c>
      <c r="AK15" s="173">
        <f t="shared" si="17"/>
        <v>0</v>
      </c>
      <c r="AL15" s="250">
        <f t="shared" ref="AL15:AM15" si="44">AL48+AL72+AL84</f>
        <v>16580.23</v>
      </c>
      <c r="AM15" s="162">
        <f t="shared" si="44"/>
        <v>0</v>
      </c>
      <c r="AN15" s="173">
        <f t="shared" si="19"/>
        <v>0</v>
      </c>
      <c r="AO15" s="250">
        <f t="shared" ref="AO15:AP15" si="45">AO48+AO72+AO84</f>
        <v>14546.93</v>
      </c>
      <c r="AP15" s="162">
        <f t="shared" si="45"/>
        <v>0</v>
      </c>
      <c r="AQ15" s="173">
        <f t="shared" si="21"/>
        <v>0</v>
      </c>
      <c r="AR15" s="364"/>
    </row>
    <row r="16" spans="1:44" ht="30" customHeight="1">
      <c r="A16" s="367"/>
      <c r="B16" s="367"/>
      <c r="C16" s="367"/>
      <c r="D16" s="171" t="s">
        <v>264</v>
      </c>
      <c r="E16" s="250">
        <f>H16+K16+N16+Q16+T16+W16+Z16+AC16+AF16+AI16+AL16+AO16</f>
        <v>16291.434540000002</v>
      </c>
      <c r="F16" s="302">
        <f t="shared" si="24"/>
        <v>12837.83554</v>
      </c>
      <c r="G16" s="174">
        <f t="shared" si="22"/>
        <v>78.801136317857981</v>
      </c>
      <c r="H16" s="250">
        <f>H49+H73+H85</f>
        <v>123.4</v>
      </c>
      <c r="I16" s="162">
        <f>I49+I73+I85</f>
        <v>123.4</v>
      </c>
      <c r="J16" s="173">
        <f t="shared" si="23"/>
        <v>100</v>
      </c>
      <c r="K16" s="250">
        <f>K49+K73+K85</f>
        <v>885.93002999999999</v>
      </c>
      <c r="L16" s="162">
        <f>L49+L73+L85</f>
        <v>885.93002999999999</v>
      </c>
      <c r="M16" s="173">
        <f t="shared" si="1"/>
        <v>100</v>
      </c>
      <c r="N16" s="250">
        <f>N49+N73+N85</f>
        <v>503.60550999999998</v>
      </c>
      <c r="O16" s="162">
        <f>O49+O73+O85</f>
        <v>503.60550999999998</v>
      </c>
      <c r="P16" s="173">
        <f t="shared" si="3"/>
        <v>100</v>
      </c>
      <c r="Q16" s="277">
        <f>Q49+Q73+Q85</f>
        <v>2657</v>
      </c>
      <c r="R16" s="289">
        <v>2657</v>
      </c>
      <c r="S16" s="179"/>
      <c r="T16" s="250">
        <f>T49+T73+T85</f>
        <v>1034.2769999999998</v>
      </c>
      <c r="U16" s="250">
        <f>U49+U73+U85</f>
        <v>1034.3</v>
      </c>
      <c r="V16" s="179"/>
      <c r="W16" s="250">
        <f>W49+W73+W85</f>
        <v>2902.6000000000008</v>
      </c>
      <c r="X16" s="250">
        <f>X49+X73+X85</f>
        <v>2902.6</v>
      </c>
      <c r="Y16" s="179"/>
      <c r="Z16" s="250">
        <f>Z49+Z73+Z85</f>
        <v>2407.4999999999995</v>
      </c>
      <c r="AA16" s="250">
        <f>AA49+AA73+AA85</f>
        <v>2407.5</v>
      </c>
      <c r="AB16" s="179"/>
      <c r="AC16" s="250">
        <f>AC49+AC73+AC85</f>
        <v>917.5300000000002</v>
      </c>
      <c r="AD16" s="250">
        <f>AD49+AD73+AD85</f>
        <v>917.5</v>
      </c>
      <c r="AE16" s="173">
        <f t="shared" si="13"/>
        <v>99.996730352141043</v>
      </c>
      <c r="AF16" s="250">
        <f>AF49+AF73+AF85</f>
        <v>1405.9830000000002</v>
      </c>
      <c r="AG16" s="250">
        <f>AG49+AG73+AG85</f>
        <v>1406</v>
      </c>
      <c r="AH16" s="179"/>
      <c r="AI16" s="250">
        <f>AI49+AI73+AI85</f>
        <v>2060.7829999999999</v>
      </c>
      <c r="AJ16" s="162"/>
      <c r="AK16" s="179"/>
      <c r="AL16" s="250">
        <f>AL49+AL73+AL85</f>
        <v>650.18299999999999</v>
      </c>
      <c r="AM16" s="162"/>
      <c r="AN16" s="179"/>
      <c r="AO16" s="250">
        <f>AO49+AO73+AO85</f>
        <v>742.64300000000003</v>
      </c>
      <c r="AP16" s="162"/>
      <c r="AQ16" s="183"/>
      <c r="AR16" s="364"/>
    </row>
    <row r="17" spans="1:44" ht="30" customHeight="1">
      <c r="A17" s="369" t="s">
        <v>300</v>
      </c>
      <c r="B17" s="370"/>
      <c r="C17" s="370"/>
      <c r="D17" s="153" t="s">
        <v>41</v>
      </c>
      <c r="E17" s="249">
        <f t="shared" ref="E17:E20" si="46">H17+K17+N17+Q17+T17+W17+Z17+AC17+AF17+AI17+AL17+AO17</f>
        <v>0</v>
      </c>
      <c r="F17" s="301">
        <f t="shared" ref="F17:F20" si="47">I17+L17+O17+R17+U17+X17+AA17+AD17+AG17+AJ17+AM17+AP17</f>
        <v>0</v>
      </c>
      <c r="G17" s="173">
        <f t="shared" si="22"/>
        <v>0</v>
      </c>
      <c r="H17" s="249">
        <f>SUM(H18:H21)</f>
        <v>0</v>
      </c>
      <c r="I17" s="173">
        <f>SUM(I18:I21)</f>
        <v>0</v>
      </c>
      <c r="J17" s="173">
        <f t="shared" si="23"/>
        <v>0</v>
      </c>
      <c r="K17" s="249">
        <f t="shared" ref="K17:L17" si="48">SUM(K18:K21)</f>
        <v>0</v>
      </c>
      <c r="L17" s="174">
        <f t="shared" si="48"/>
        <v>0</v>
      </c>
      <c r="M17" s="173">
        <f t="shared" ref="M17:M36" si="49">IF(L17,L17/K17*100,0)</f>
        <v>0</v>
      </c>
      <c r="N17" s="249">
        <f t="shared" ref="N17:O17" si="50">SUM(N18:N21)</f>
        <v>0</v>
      </c>
      <c r="O17" s="174">
        <f t="shared" si="50"/>
        <v>0</v>
      </c>
      <c r="P17" s="173">
        <f t="shared" ref="P17:P36" si="51">IF(O17,O17/N17*100,0)</f>
        <v>0</v>
      </c>
      <c r="Q17" s="276">
        <f t="shared" ref="Q17:R17" si="52">SUM(Q18:Q21)</f>
        <v>0</v>
      </c>
      <c r="R17" s="288">
        <f t="shared" si="52"/>
        <v>0</v>
      </c>
      <c r="S17" s="173">
        <f t="shared" ref="S17:S36" si="53">IF(R17,R17/Q17*100,0)</f>
        <v>0</v>
      </c>
      <c r="T17" s="249">
        <f t="shared" ref="T17:U17" si="54">SUM(T18:T21)</f>
        <v>0</v>
      </c>
      <c r="U17" s="173">
        <f t="shared" si="54"/>
        <v>0</v>
      </c>
      <c r="V17" s="173">
        <f t="shared" ref="V17:V36" si="55">IF(U17,U17/T17*100,0)</f>
        <v>0</v>
      </c>
      <c r="W17" s="249">
        <f t="shared" ref="W17:X17" si="56">SUM(W18:W21)</f>
        <v>0</v>
      </c>
      <c r="X17" s="173">
        <f t="shared" si="56"/>
        <v>0</v>
      </c>
      <c r="Y17" s="173">
        <f t="shared" ref="Y17:Y36" si="57">IF(X17,X17/W17*100,0)</f>
        <v>0</v>
      </c>
      <c r="Z17" s="249">
        <f t="shared" ref="Z17:AA17" si="58">SUM(Z18:Z21)</f>
        <v>0</v>
      </c>
      <c r="AA17" s="173">
        <f t="shared" si="58"/>
        <v>0</v>
      </c>
      <c r="AB17" s="173">
        <f t="shared" ref="AB17:AB36" si="59">IF(AA17,AA17/Z17*100,0)</f>
        <v>0</v>
      </c>
      <c r="AC17" s="249">
        <f t="shared" ref="AC17:AD17" si="60">SUM(AC18:AC21)</f>
        <v>0</v>
      </c>
      <c r="AD17" s="173">
        <f t="shared" si="60"/>
        <v>0</v>
      </c>
      <c r="AE17" s="173">
        <f t="shared" ref="AE17:AE36" si="61">IF(AD17,AD17/AC17*100,0)</f>
        <v>0</v>
      </c>
      <c r="AF17" s="249">
        <f t="shared" ref="AF17:AG17" si="62">SUM(AF18:AF21)</f>
        <v>0</v>
      </c>
      <c r="AG17" s="173">
        <f t="shared" si="62"/>
        <v>0</v>
      </c>
      <c r="AH17" s="173">
        <f t="shared" ref="AH17:AH36" si="63">IF(AG17,AG17/AF17*100,0)</f>
        <v>0</v>
      </c>
      <c r="AI17" s="249">
        <f t="shared" ref="AI17:AJ17" si="64">SUM(AI18:AI21)</f>
        <v>0</v>
      </c>
      <c r="AJ17" s="173">
        <f t="shared" si="64"/>
        <v>0</v>
      </c>
      <c r="AK17" s="173">
        <f t="shared" ref="AK17:AK36" si="65">IF(AJ17,AJ17/AI17*100,0)</f>
        <v>0</v>
      </c>
      <c r="AL17" s="249">
        <f t="shared" ref="AL17:AM17" si="66">SUM(AL18:AL21)</f>
        <v>0</v>
      </c>
      <c r="AM17" s="173">
        <f t="shared" si="66"/>
        <v>0</v>
      </c>
      <c r="AN17" s="173">
        <f t="shared" ref="AN17:AN36" si="67">IF(AM17,AM17/AL17*100,0)</f>
        <v>0</v>
      </c>
      <c r="AO17" s="249">
        <f t="shared" ref="AO17:AP17" si="68">SUM(AO18:AO21)</f>
        <v>0</v>
      </c>
      <c r="AP17" s="173">
        <f t="shared" si="68"/>
        <v>0</v>
      </c>
      <c r="AQ17" s="173">
        <f t="shared" ref="AQ17:AQ36" si="69">IF(AP17,AP17/AO17*100,0)</f>
        <v>0</v>
      </c>
      <c r="AR17" s="389"/>
    </row>
    <row r="18" spans="1:44" ht="30" customHeight="1">
      <c r="A18" s="370"/>
      <c r="B18" s="370"/>
      <c r="C18" s="370"/>
      <c r="D18" s="169" t="s">
        <v>37</v>
      </c>
      <c r="E18" s="250">
        <f t="shared" si="46"/>
        <v>0</v>
      </c>
      <c r="F18" s="302">
        <f t="shared" si="47"/>
        <v>0</v>
      </c>
      <c r="G18" s="174">
        <f t="shared" si="22"/>
        <v>0</v>
      </c>
      <c r="H18" s="250"/>
      <c r="I18" s="162"/>
      <c r="J18" s="179">
        <f t="shared" si="23"/>
        <v>0</v>
      </c>
      <c r="K18" s="250"/>
      <c r="L18" s="162"/>
      <c r="M18" s="179">
        <f t="shared" si="49"/>
        <v>0</v>
      </c>
      <c r="N18" s="250"/>
      <c r="O18" s="162"/>
      <c r="P18" s="179">
        <f t="shared" si="51"/>
        <v>0</v>
      </c>
      <c r="Q18" s="277"/>
      <c r="R18" s="289"/>
      <c r="S18" s="179">
        <f t="shared" si="53"/>
        <v>0</v>
      </c>
      <c r="T18" s="250"/>
      <c r="U18" s="162"/>
      <c r="V18" s="179">
        <f t="shared" si="55"/>
        <v>0</v>
      </c>
      <c r="W18" s="250"/>
      <c r="X18" s="162"/>
      <c r="Y18" s="179">
        <f t="shared" si="57"/>
        <v>0</v>
      </c>
      <c r="Z18" s="250"/>
      <c r="AA18" s="162"/>
      <c r="AB18" s="179">
        <f t="shared" si="59"/>
        <v>0</v>
      </c>
      <c r="AC18" s="250"/>
      <c r="AD18" s="162"/>
      <c r="AE18" s="179">
        <f t="shared" si="61"/>
        <v>0</v>
      </c>
      <c r="AF18" s="250"/>
      <c r="AG18" s="162"/>
      <c r="AH18" s="179">
        <f t="shared" si="63"/>
        <v>0</v>
      </c>
      <c r="AI18" s="250"/>
      <c r="AJ18" s="162"/>
      <c r="AK18" s="179">
        <f t="shared" si="65"/>
        <v>0</v>
      </c>
      <c r="AL18" s="250"/>
      <c r="AM18" s="162"/>
      <c r="AN18" s="179">
        <f t="shared" si="67"/>
        <v>0</v>
      </c>
      <c r="AO18" s="250"/>
      <c r="AP18" s="162"/>
      <c r="AQ18" s="179">
        <f t="shared" si="69"/>
        <v>0</v>
      </c>
      <c r="AR18" s="390"/>
    </row>
    <row r="19" spans="1:44" ht="48.75" customHeight="1">
      <c r="A19" s="370"/>
      <c r="B19" s="370"/>
      <c r="C19" s="370"/>
      <c r="D19" s="169" t="s">
        <v>2</v>
      </c>
      <c r="E19" s="250">
        <f t="shared" si="46"/>
        <v>0</v>
      </c>
      <c r="F19" s="302">
        <f t="shared" si="47"/>
        <v>0</v>
      </c>
      <c r="G19" s="174">
        <f t="shared" si="22"/>
        <v>0</v>
      </c>
      <c r="H19" s="250"/>
      <c r="I19" s="162"/>
      <c r="J19" s="179">
        <f t="shared" si="23"/>
        <v>0</v>
      </c>
      <c r="K19" s="250"/>
      <c r="L19" s="162"/>
      <c r="M19" s="179">
        <f t="shared" si="49"/>
        <v>0</v>
      </c>
      <c r="N19" s="250"/>
      <c r="O19" s="162"/>
      <c r="P19" s="179">
        <f t="shared" si="51"/>
        <v>0</v>
      </c>
      <c r="Q19" s="277"/>
      <c r="R19" s="289"/>
      <c r="S19" s="179">
        <f t="shared" si="53"/>
        <v>0</v>
      </c>
      <c r="T19" s="250"/>
      <c r="U19" s="162"/>
      <c r="V19" s="179">
        <f t="shared" si="55"/>
        <v>0</v>
      </c>
      <c r="W19" s="250"/>
      <c r="X19" s="162"/>
      <c r="Y19" s="179">
        <f t="shared" si="57"/>
        <v>0</v>
      </c>
      <c r="Z19" s="250"/>
      <c r="AA19" s="162"/>
      <c r="AB19" s="179">
        <f t="shared" si="59"/>
        <v>0</v>
      </c>
      <c r="AC19" s="250"/>
      <c r="AD19" s="162"/>
      <c r="AE19" s="179">
        <f t="shared" si="61"/>
        <v>0</v>
      </c>
      <c r="AF19" s="250"/>
      <c r="AG19" s="162"/>
      <c r="AH19" s="179">
        <f t="shared" si="63"/>
        <v>0</v>
      </c>
      <c r="AI19" s="250"/>
      <c r="AJ19" s="162"/>
      <c r="AK19" s="179">
        <f t="shared" si="65"/>
        <v>0</v>
      </c>
      <c r="AL19" s="250"/>
      <c r="AM19" s="162"/>
      <c r="AN19" s="179">
        <f t="shared" si="67"/>
        <v>0</v>
      </c>
      <c r="AO19" s="250"/>
      <c r="AP19" s="162"/>
      <c r="AQ19" s="179">
        <f t="shared" si="69"/>
        <v>0</v>
      </c>
      <c r="AR19" s="390"/>
    </row>
    <row r="20" spans="1:44" ht="30" customHeight="1">
      <c r="A20" s="370"/>
      <c r="B20" s="370"/>
      <c r="C20" s="370"/>
      <c r="D20" s="170" t="s">
        <v>43</v>
      </c>
      <c r="E20" s="250">
        <f t="shared" si="46"/>
        <v>0</v>
      </c>
      <c r="F20" s="302">
        <f t="shared" si="47"/>
        <v>0</v>
      </c>
      <c r="G20" s="174">
        <f t="shared" si="22"/>
        <v>0</v>
      </c>
      <c r="H20" s="250"/>
      <c r="I20" s="162"/>
      <c r="J20" s="179">
        <f t="shared" si="23"/>
        <v>0</v>
      </c>
      <c r="K20" s="250"/>
      <c r="L20" s="162"/>
      <c r="M20" s="179">
        <f t="shared" si="49"/>
        <v>0</v>
      </c>
      <c r="N20" s="250"/>
      <c r="O20" s="162"/>
      <c r="P20" s="179">
        <f t="shared" si="51"/>
        <v>0</v>
      </c>
      <c r="Q20" s="277"/>
      <c r="R20" s="289"/>
      <c r="S20" s="179">
        <f t="shared" si="53"/>
        <v>0</v>
      </c>
      <c r="T20" s="250"/>
      <c r="U20" s="162"/>
      <c r="V20" s="179">
        <f t="shared" si="55"/>
        <v>0</v>
      </c>
      <c r="W20" s="250"/>
      <c r="X20" s="162"/>
      <c r="Y20" s="179">
        <f t="shared" si="57"/>
        <v>0</v>
      </c>
      <c r="Z20" s="250"/>
      <c r="AA20" s="162"/>
      <c r="AB20" s="179">
        <f t="shared" si="59"/>
        <v>0</v>
      </c>
      <c r="AC20" s="250"/>
      <c r="AD20" s="162"/>
      <c r="AE20" s="179">
        <f t="shared" si="61"/>
        <v>0</v>
      </c>
      <c r="AF20" s="250"/>
      <c r="AG20" s="162"/>
      <c r="AH20" s="179">
        <f t="shared" si="63"/>
        <v>0</v>
      </c>
      <c r="AI20" s="250"/>
      <c r="AJ20" s="162"/>
      <c r="AK20" s="179">
        <f t="shared" si="65"/>
        <v>0</v>
      </c>
      <c r="AL20" s="250"/>
      <c r="AM20" s="162"/>
      <c r="AN20" s="179">
        <f t="shared" si="67"/>
        <v>0</v>
      </c>
      <c r="AO20" s="250"/>
      <c r="AP20" s="162"/>
      <c r="AQ20" s="179">
        <f t="shared" si="69"/>
        <v>0</v>
      </c>
      <c r="AR20" s="390"/>
    </row>
    <row r="21" spans="1:44" ht="30" customHeight="1">
      <c r="A21" s="370"/>
      <c r="B21" s="370"/>
      <c r="C21" s="370"/>
      <c r="D21" s="171" t="s">
        <v>264</v>
      </c>
      <c r="E21" s="250">
        <f>H21+K21+N21+Q21+T21+W21+Z21+AC21+AF21+AI21+AL21+AO21</f>
        <v>0</v>
      </c>
      <c r="F21" s="302">
        <f>I21+L21+O21+R21+U21+X21+AA21+AD21+AG21+AJ21+AM21+AP21</f>
        <v>0</v>
      </c>
      <c r="G21" s="174">
        <f t="shared" si="22"/>
        <v>0</v>
      </c>
      <c r="H21" s="250"/>
      <c r="I21" s="162"/>
      <c r="J21" s="179">
        <f t="shared" si="23"/>
        <v>0</v>
      </c>
      <c r="K21" s="250"/>
      <c r="L21" s="162"/>
      <c r="M21" s="179">
        <f t="shared" si="49"/>
        <v>0</v>
      </c>
      <c r="N21" s="250"/>
      <c r="O21" s="162"/>
      <c r="P21" s="179">
        <f t="shared" si="51"/>
        <v>0</v>
      </c>
      <c r="Q21" s="277"/>
      <c r="R21" s="289"/>
      <c r="S21" s="179">
        <f t="shared" si="53"/>
        <v>0</v>
      </c>
      <c r="T21" s="250"/>
      <c r="U21" s="162"/>
      <c r="V21" s="179">
        <f t="shared" si="55"/>
        <v>0</v>
      </c>
      <c r="W21" s="250"/>
      <c r="X21" s="162"/>
      <c r="Y21" s="179">
        <f t="shared" si="57"/>
        <v>0</v>
      </c>
      <c r="Z21" s="250"/>
      <c r="AA21" s="162"/>
      <c r="AB21" s="179">
        <f t="shared" si="59"/>
        <v>0</v>
      </c>
      <c r="AC21" s="250"/>
      <c r="AD21" s="162"/>
      <c r="AE21" s="179">
        <f t="shared" si="61"/>
        <v>0</v>
      </c>
      <c r="AF21" s="250"/>
      <c r="AG21" s="162"/>
      <c r="AH21" s="179">
        <f t="shared" si="63"/>
        <v>0</v>
      </c>
      <c r="AI21" s="250"/>
      <c r="AJ21" s="162"/>
      <c r="AK21" s="179">
        <f t="shared" si="65"/>
        <v>0</v>
      </c>
      <c r="AL21" s="250"/>
      <c r="AM21" s="162"/>
      <c r="AN21" s="179">
        <f t="shared" si="67"/>
        <v>0</v>
      </c>
      <c r="AO21" s="250"/>
      <c r="AP21" s="162"/>
      <c r="AQ21" s="179">
        <f t="shared" si="69"/>
        <v>0</v>
      </c>
      <c r="AR21" s="391"/>
    </row>
    <row r="22" spans="1:44" ht="30" customHeight="1">
      <c r="A22" s="369" t="s">
        <v>301</v>
      </c>
      <c r="B22" s="370"/>
      <c r="C22" s="370"/>
      <c r="D22" s="172" t="s">
        <v>41</v>
      </c>
      <c r="E22" s="249">
        <f>E24+E25+E26</f>
        <v>241006.03953999997</v>
      </c>
      <c r="F22" s="301">
        <f>F24+F25+F26</f>
        <v>40796.455540000003</v>
      </c>
      <c r="G22" s="173">
        <f t="shared" si="22"/>
        <v>16.927565640208357</v>
      </c>
      <c r="H22" s="249">
        <f>H24+H25+H26</f>
        <v>20623.400000000001</v>
      </c>
      <c r="I22" s="173">
        <f>I24+I25+I26</f>
        <v>20623.400000000001</v>
      </c>
      <c r="J22" s="173">
        <f t="shared" si="23"/>
        <v>100</v>
      </c>
      <c r="K22" s="249">
        <f t="shared" ref="K22:L22" si="70">K24+K25+K26</f>
        <v>20385.93003</v>
      </c>
      <c r="L22" s="174">
        <f t="shared" si="70"/>
        <v>20385.93003</v>
      </c>
      <c r="M22" s="173">
        <f t="shared" si="49"/>
        <v>100</v>
      </c>
      <c r="N22" s="249">
        <f t="shared" ref="N22:O22" si="71">N24+N25+N26</f>
        <v>16943.805510000002</v>
      </c>
      <c r="O22" s="174">
        <f t="shared" si="71"/>
        <v>16943.805510000002</v>
      </c>
      <c r="P22" s="173">
        <f t="shared" si="51"/>
        <v>100</v>
      </c>
      <c r="Q22" s="276">
        <f t="shared" ref="Q22:R22" si="72">Q24+Q25+Q26</f>
        <v>29305.8</v>
      </c>
      <c r="R22" s="288">
        <f t="shared" si="72"/>
        <v>29305.8</v>
      </c>
      <c r="S22" s="173">
        <f t="shared" si="53"/>
        <v>100</v>
      </c>
      <c r="T22" s="249">
        <f t="shared" ref="T22:U22" si="73">T24+T25+T26</f>
        <v>13629.076999999999</v>
      </c>
      <c r="U22" s="173">
        <f t="shared" si="73"/>
        <v>13629.099999999999</v>
      </c>
      <c r="V22" s="173">
        <f t="shared" si="55"/>
        <v>100.00016875684243</v>
      </c>
      <c r="W22" s="249">
        <f t="shared" ref="W22:X22" si="74">W24+W25+W26</f>
        <v>25965.485000000001</v>
      </c>
      <c r="X22" s="173">
        <f t="shared" si="74"/>
        <v>25965.3</v>
      </c>
      <c r="Y22" s="173">
        <f t="shared" si="57"/>
        <v>99.999287515715579</v>
      </c>
      <c r="Z22" s="249">
        <f t="shared" ref="Z22:AA22" si="75">Z24+Z25+Z26</f>
        <v>22752.3</v>
      </c>
      <c r="AA22" s="173">
        <f t="shared" si="75"/>
        <v>22752.3</v>
      </c>
      <c r="AB22" s="173">
        <f t="shared" si="59"/>
        <v>100</v>
      </c>
      <c r="AC22" s="249">
        <f t="shared" ref="AC22:AD22" si="76">AC24+AC25+AC26</f>
        <v>22519.979999999996</v>
      </c>
      <c r="AD22" s="173">
        <f t="shared" si="76"/>
        <v>22519.95</v>
      </c>
      <c r="AE22" s="173">
        <f t="shared" si="61"/>
        <v>99.99986678496164</v>
      </c>
      <c r="AF22" s="249">
        <f t="shared" ref="AF22:AG22" si="77">AF24+AF25+AF26</f>
        <v>15749.062999999998</v>
      </c>
      <c r="AG22" s="173">
        <f t="shared" si="77"/>
        <v>15749.1</v>
      </c>
      <c r="AH22" s="173">
        <f t="shared" si="63"/>
        <v>100.00023493461168</v>
      </c>
      <c r="AI22" s="249">
        <f t="shared" ref="AI22:AJ22" si="78">AI24+AI25+AI26</f>
        <v>20611.212999999996</v>
      </c>
      <c r="AJ22" s="173">
        <f t="shared" si="78"/>
        <v>0</v>
      </c>
      <c r="AK22" s="173">
        <f t="shared" si="65"/>
        <v>0</v>
      </c>
      <c r="AL22" s="249">
        <f t="shared" ref="AL22:AM22" si="79">AL24+AL25+AL26</f>
        <v>17230.413</v>
      </c>
      <c r="AM22" s="173">
        <f t="shared" si="79"/>
        <v>0</v>
      </c>
      <c r="AN22" s="173">
        <f t="shared" si="67"/>
        <v>0</v>
      </c>
      <c r="AO22" s="249">
        <f t="shared" ref="AO22:AP22" si="80">AO24+AO25+AO26</f>
        <v>15289.573</v>
      </c>
      <c r="AP22" s="173">
        <f t="shared" si="80"/>
        <v>0</v>
      </c>
      <c r="AQ22" s="173">
        <f t="shared" si="69"/>
        <v>0</v>
      </c>
      <c r="AR22" s="389"/>
    </row>
    <row r="23" spans="1:44" ht="30" customHeight="1">
      <c r="A23" s="370"/>
      <c r="B23" s="370"/>
      <c r="C23" s="370"/>
      <c r="D23" s="169" t="s">
        <v>37</v>
      </c>
      <c r="E23" s="250"/>
      <c r="F23" s="302"/>
      <c r="G23" s="174"/>
      <c r="H23" s="250"/>
      <c r="I23" s="162"/>
      <c r="J23" s="173"/>
      <c r="K23" s="250"/>
      <c r="L23" s="162"/>
      <c r="M23" s="173"/>
      <c r="N23" s="250"/>
      <c r="O23" s="162"/>
      <c r="P23" s="173"/>
      <c r="Q23" s="277"/>
      <c r="R23" s="289"/>
      <c r="S23" s="173"/>
      <c r="T23" s="250"/>
      <c r="U23" s="162"/>
      <c r="V23" s="173"/>
      <c r="W23" s="250"/>
      <c r="X23" s="162"/>
      <c r="Y23" s="173"/>
      <c r="Z23" s="250"/>
      <c r="AA23" s="162"/>
      <c r="AB23" s="173"/>
      <c r="AC23" s="250"/>
      <c r="AD23" s="162"/>
      <c r="AE23" s="173"/>
      <c r="AF23" s="250"/>
      <c r="AG23" s="162"/>
      <c r="AH23" s="173"/>
      <c r="AI23" s="250"/>
      <c r="AJ23" s="162"/>
      <c r="AK23" s="173"/>
      <c r="AL23" s="250"/>
      <c r="AM23" s="162"/>
      <c r="AN23" s="173"/>
      <c r="AO23" s="250"/>
      <c r="AP23" s="162"/>
      <c r="AQ23" s="173"/>
      <c r="AR23" s="390"/>
    </row>
    <row r="24" spans="1:44" ht="55.5" customHeight="1">
      <c r="A24" s="370"/>
      <c r="B24" s="370"/>
      <c r="C24" s="370"/>
      <c r="D24" s="169" t="s">
        <v>2</v>
      </c>
      <c r="E24" s="250">
        <f>H24+K24+N24+Q24+T24+W24+Z24+AC24+AF24+AI24+AL24+AO24</f>
        <v>9128.7200000000012</v>
      </c>
      <c r="F24" s="302">
        <f>I24+L24+O24+R24+U24+X24+AA24+AD24+AG24+AJ24+AM24+AP24</f>
        <v>7458.6200000000008</v>
      </c>
      <c r="G24" s="174">
        <f t="shared" si="22"/>
        <v>81.704992594799705</v>
      </c>
      <c r="H24" s="250">
        <f t="shared" ref="H24:I25" si="81">H71+H83+H47</f>
        <v>0</v>
      </c>
      <c r="I24" s="162">
        <f t="shared" si="81"/>
        <v>0</v>
      </c>
      <c r="J24" s="173">
        <f t="shared" si="23"/>
        <v>0</v>
      </c>
      <c r="K24" s="250">
        <f t="shared" ref="K24:L24" si="82">K71+K83+K47</f>
        <v>0</v>
      </c>
      <c r="L24" s="162">
        <f t="shared" si="82"/>
        <v>0</v>
      </c>
      <c r="M24" s="173">
        <f t="shared" si="49"/>
        <v>0</v>
      </c>
      <c r="N24" s="250">
        <f t="shared" ref="N24:O24" si="83">N71+N83+N47</f>
        <v>558.72</v>
      </c>
      <c r="O24" s="162">
        <f t="shared" si="83"/>
        <v>558.72</v>
      </c>
      <c r="P24" s="173">
        <f t="shared" si="51"/>
        <v>100</v>
      </c>
      <c r="Q24" s="277">
        <f t="shared" ref="Q24:R24" si="84">Q71+Q83+Q47</f>
        <v>515.6</v>
      </c>
      <c r="R24" s="289">
        <f t="shared" si="84"/>
        <v>515.6</v>
      </c>
      <c r="S24" s="173">
        <f t="shared" si="53"/>
        <v>100</v>
      </c>
      <c r="T24" s="250">
        <f t="shared" ref="T24:U24" si="85">T71+T83+T47</f>
        <v>1451.9</v>
      </c>
      <c r="U24" s="162">
        <f t="shared" si="85"/>
        <v>1451.9</v>
      </c>
      <c r="V24" s="173">
        <f t="shared" si="55"/>
        <v>100</v>
      </c>
      <c r="W24" s="250">
        <f t="shared" ref="W24:X24" si="86">W71+W83+W47</f>
        <v>1933.3000000000002</v>
      </c>
      <c r="X24" s="162">
        <f t="shared" si="86"/>
        <v>1933.3</v>
      </c>
      <c r="Y24" s="173">
        <f t="shared" si="57"/>
        <v>99.999999999999986</v>
      </c>
      <c r="Z24" s="250">
        <f t="shared" ref="Z24:AA24" si="87">Z71+Z83+Z47</f>
        <v>1075.8000000000002</v>
      </c>
      <c r="AA24" s="162">
        <f t="shared" si="87"/>
        <v>1075.8</v>
      </c>
      <c r="AB24" s="173">
        <f t="shared" si="59"/>
        <v>99.999999999999972</v>
      </c>
      <c r="AC24" s="250">
        <f t="shared" ref="AC24:AD24" si="88">AC71+AC83+AC47</f>
        <v>922.80000000000007</v>
      </c>
      <c r="AD24" s="162">
        <f t="shared" si="88"/>
        <v>922.8</v>
      </c>
      <c r="AE24" s="173">
        <f t="shared" si="61"/>
        <v>99.999999999999986</v>
      </c>
      <c r="AF24" s="250">
        <f t="shared" ref="AF24:AG24" si="89">AF71+AF83+AF47</f>
        <v>1000.5000000000001</v>
      </c>
      <c r="AG24" s="162">
        <f t="shared" si="89"/>
        <v>1000.5</v>
      </c>
      <c r="AH24" s="173">
        <f t="shared" si="63"/>
        <v>99.999999999999986</v>
      </c>
      <c r="AI24" s="250">
        <f t="shared" ref="AI24:AJ24" si="90">AI71+AI83+AI47</f>
        <v>1670.1</v>
      </c>
      <c r="AJ24" s="162">
        <f t="shared" si="90"/>
        <v>0</v>
      </c>
      <c r="AK24" s="173">
        <f t="shared" si="65"/>
        <v>0</v>
      </c>
      <c r="AL24" s="250">
        <f t="shared" ref="AL24:AM24" si="91">AL71+AL83+AL47</f>
        <v>0</v>
      </c>
      <c r="AM24" s="162">
        <f t="shared" si="91"/>
        <v>0</v>
      </c>
      <c r="AN24" s="173">
        <f t="shared" si="67"/>
        <v>0</v>
      </c>
      <c r="AO24" s="250">
        <f t="shared" ref="AO24:AP24" si="92">AO71+AO83+AO47</f>
        <v>0</v>
      </c>
      <c r="AP24" s="162">
        <f t="shared" si="92"/>
        <v>0</v>
      </c>
      <c r="AQ24" s="173">
        <f t="shared" si="69"/>
        <v>0</v>
      </c>
      <c r="AR24" s="390"/>
    </row>
    <row r="25" spans="1:44" ht="30" customHeight="1">
      <c r="A25" s="370"/>
      <c r="B25" s="370"/>
      <c r="C25" s="370"/>
      <c r="D25" s="170" t="s">
        <v>43</v>
      </c>
      <c r="E25" s="250">
        <f>H25+K25+N25+Q25+T25+W25+Z25+AC25+AF25+AI25+AL25+AO25</f>
        <v>215585.88499999995</v>
      </c>
      <c r="F25" s="302">
        <f>I25</f>
        <v>20500</v>
      </c>
      <c r="G25" s="174">
        <f t="shared" si="22"/>
        <v>9.5089713317734166</v>
      </c>
      <c r="H25" s="250">
        <f t="shared" si="81"/>
        <v>20500</v>
      </c>
      <c r="I25" s="162">
        <f>I72+I84+I48</f>
        <v>20500</v>
      </c>
      <c r="J25" s="173">
        <f t="shared" si="23"/>
        <v>100</v>
      </c>
      <c r="K25" s="250">
        <f t="shared" ref="K25:L25" si="93">K72+K84+K48</f>
        <v>19500</v>
      </c>
      <c r="L25" s="162">
        <f t="shared" si="93"/>
        <v>19500</v>
      </c>
      <c r="M25" s="173">
        <f t="shared" si="49"/>
        <v>100</v>
      </c>
      <c r="N25" s="250">
        <f t="shared" ref="N25:O25" si="94">N72+N84+N48</f>
        <v>15881.48</v>
      </c>
      <c r="O25" s="162">
        <f t="shared" si="94"/>
        <v>15881.48</v>
      </c>
      <c r="P25" s="173">
        <f t="shared" si="51"/>
        <v>100</v>
      </c>
      <c r="Q25" s="277">
        <f t="shared" ref="Q25:R25" si="95">Q72+Q84+Q48</f>
        <v>26133.200000000001</v>
      </c>
      <c r="R25" s="289">
        <f t="shared" si="95"/>
        <v>26133.200000000001</v>
      </c>
      <c r="S25" s="173">
        <f t="shared" si="53"/>
        <v>100</v>
      </c>
      <c r="T25" s="250">
        <f t="shared" ref="T25:U25" si="96">T72+T84+T48</f>
        <v>11142.9</v>
      </c>
      <c r="U25" s="162">
        <f t="shared" si="96"/>
        <v>11142.9</v>
      </c>
      <c r="V25" s="173">
        <f t="shared" si="55"/>
        <v>100</v>
      </c>
      <c r="W25" s="250">
        <f t="shared" ref="W25:X25" si="97">W72+W84+W48</f>
        <v>21129.584999999999</v>
      </c>
      <c r="X25" s="162">
        <f t="shared" si="97"/>
        <v>21129.4</v>
      </c>
      <c r="Y25" s="173">
        <f t="shared" si="57"/>
        <v>99.999124450385565</v>
      </c>
      <c r="Z25" s="250">
        <f t="shared" ref="Z25:AA25" si="98">Z72+Z84+Z48</f>
        <v>19269</v>
      </c>
      <c r="AA25" s="162">
        <f t="shared" si="98"/>
        <v>19269</v>
      </c>
      <c r="AB25" s="173">
        <f t="shared" si="59"/>
        <v>100</v>
      </c>
      <c r="AC25" s="250">
        <f t="shared" ref="AC25:AD25" si="99">AC72+AC84+AC48</f>
        <v>20679.649999999998</v>
      </c>
      <c r="AD25" s="162">
        <f t="shared" si="99"/>
        <v>20679.650000000001</v>
      </c>
      <c r="AE25" s="173">
        <f t="shared" si="61"/>
        <v>100.00000000000003</v>
      </c>
      <c r="AF25" s="250">
        <f t="shared" ref="AF25:AG25" si="100">AF72+AF84+AF48</f>
        <v>13342.579999999998</v>
      </c>
      <c r="AG25" s="162">
        <f t="shared" si="100"/>
        <v>13342.6</v>
      </c>
      <c r="AH25" s="173">
        <f t="shared" si="63"/>
        <v>100.00014989604711</v>
      </c>
      <c r="AI25" s="250">
        <f t="shared" ref="AI25:AJ25" si="101">AI72+AI84+AI48</f>
        <v>16880.329999999998</v>
      </c>
      <c r="AJ25" s="162">
        <f t="shared" si="101"/>
        <v>0</v>
      </c>
      <c r="AK25" s="173">
        <f t="shared" si="65"/>
        <v>0</v>
      </c>
      <c r="AL25" s="250">
        <f t="shared" ref="AL25:AM25" si="102">AL72+AL84+AL48</f>
        <v>16580.23</v>
      </c>
      <c r="AM25" s="162">
        <f t="shared" si="102"/>
        <v>0</v>
      </c>
      <c r="AN25" s="173">
        <f t="shared" si="67"/>
        <v>0</v>
      </c>
      <c r="AO25" s="250">
        <f t="shared" ref="AO25:AP25" si="103">AO72+AO84+AO48</f>
        <v>14546.93</v>
      </c>
      <c r="AP25" s="162">
        <f t="shared" si="103"/>
        <v>0</v>
      </c>
      <c r="AQ25" s="173">
        <f t="shared" si="69"/>
        <v>0</v>
      </c>
      <c r="AR25" s="390"/>
    </row>
    <row r="26" spans="1:44" ht="30" customHeight="1">
      <c r="A26" s="370"/>
      <c r="B26" s="370"/>
      <c r="C26" s="370"/>
      <c r="D26" s="171" t="s">
        <v>264</v>
      </c>
      <c r="E26" s="250">
        <f>H26+K26+N26+Q26+T26+W26+Z26+AC26+AF26+AI26+AL26+AO26</f>
        <v>16291.434540000002</v>
      </c>
      <c r="F26" s="302">
        <f>I26+L26+O26+R26+U26+X26+AA26+AD26+AG26+AJ26+AM26+AP26</f>
        <v>12837.83554</v>
      </c>
      <c r="G26" s="174">
        <f t="shared" si="22"/>
        <v>78.801136317857981</v>
      </c>
      <c r="H26" s="250">
        <f>H73+H85+H49</f>
        <v>123.4</v>
      </c>
      <c r="I26" s="162">
        <f>I73+I85+I49</f>
        <v>123.4</v>
      </c>
      <c r="J26" s="173">
        <f t="shared" si="23"/>
        <v>100</v>
      </c>
      <c r="K26" s="250">
        <f t="shared" ref="K26:L26" si="104">K73+K85+K49</f>
        <v>885.93002999999999</v>
      </c>
      <c r="L26" s="162">
        <f t="shared" si="104"/>
        <v>885.93002999999999</v>
      </c>
      <c r="M26" s="173">
        <f t="shared" si="49"/>
        <v>100</v>
      </c>
      <c r="N26" s="250">
        <f t="shared" ref="N26:O26" si="105">N73+N85+N49</f>
        <v>503.60550999999998</v>
      </c>
      <c r="O26" s="162">
        <f t="shared" si="105"/>
        <v>503.60550999999998</v>
      </c>
      <c r="P26" s="173">
        <f t="shared" si="51"/>
        <v>100</v>
      </c>
      <c r="Q26" s="277">
        <f t="shared" ref="Q26:R26" si="106">Q73+Q85+Q49</f>
        <v>2657</v>
      </c>
      <c r="R26" s="289">
        <f t="shared" si="106"/>
        <v>2657</v>
      </c>
      <c r="S26" s="173">
        <f t="shared" si="53"/>
        <v>100</v>
      </c>
      <c r="T26" s="250">
        <f t="shared" ref="T26:U26" si="107">T73+T85+T49</f>
        <v>1034.2769999999998</v>
      </c>
      <c r="U26" s="162">
        <f t="shared" si="107"/>
        <v>1034.3</v>
      </c>
      <c r="V26" s="173">
        <f t="shared" si="55"/>
        <v>100.00222377564232</v>
      </c>
      <c r="W26" s="250">
        <f t="shared" ref="W26:X26" si="108">W73+W85+W49</f>
        <v>2902.6000000000008</v>
      </c>
      <c r="X26" s="162">
        <f t="shared" si="108"/>
        <v>2902.6</v>
      </c>
      <c r="Y26" s="173">
        <f t="shared" si="57"/>
        <v>99.999999999999972</v>
      </c>
      <c r="Z26" s="250">
        <f t="shared" ref="Z26:AA26" si="109">Z73+Z85+Z49</f>
        <v>2407.4999999999995</v>
      </c>
      <c r="AA26" s="162">
        <f t="shared" si="109"/>
        <v>2407.5</v>
      </c>
      <c r="AB26" s="173">
        <f t="shared" si="59"/>
        <v>100.00000000000003</v>
      </c>
      <c r="AC26" s="250">
        <f t="shared" ref="AC26:AD26" si="110">AC73+AC85+AC49</f>
        <v>917.5300000000002</v>
      </c>
      <c r="AD26" s="162">
        <f t="shared" si="110"/>
        <v>917.5</v>
      </c>
      <c r="AE26" s="173">
        <f t="shared" si="61"/>
        <v>99.996730352141043</v>
      </c>
      <c r="AF26" s="250">
        <f t="shared" ref="AF26:AG26" si="111">AF73+AF85+AF49</f>
        <v>1405.9830000000002</v>
      </c>
      <c r="AG26" s="162">
        <f t="shared" si="111"/>
        <v>1406</v>
      </c>
      <c r="AH26" s="173">
        <f t="shared" si="63"/>
        <v>100.00120911846018</v>
      </c>
      <c r="AI26" s="250">
        <f t="shared" ref="AI26:AJ26" si="112">AI73+AI85+AI49</f>
        <v>2060.7829999999999</v>
      </c>
      <c r="AJ26" s="162">
        <f t="shared" si="112"/>
        <v>0</v>
      </c>
      <c r="AK26" s="173">
        <f t="shared" si="65"/>
        <v>0</v>
      </c>
      <c r="AL26" s="250">
        <f t="shared" ref="AL26:AM26" si="113">AL73+AL85+AL49</f>
        <v>650.18299999999999</v>
      </c>
      <c r="AM26" s="162">
        <f t="shared" si="113"/>
        <v>0</v>
      </c>
      <c r="AN26" s="173">
        <f t="shared" si="67"/>
        <v>0</v>
      </c>
      <c r="AO26" s="250">
        <f t="shared" ref="AO26:AP26" si="114">AO73+AO85+AO49</f>
        <v>742.64300000000003</v>
      </c>
      <c r="AP26" s="162">
        <f t="shared" si="114"/>
        <v>0</v>
      </c>
      <c r="AQ26" s="173">
        <f t="shared" si="69"/>
        <v>0</v>
      </c>
      <c r="AR26" s="391"/>
    </row>
    <row r="27" spans="1:44" ht="30" customHeight="1">
      <c r="A27" s="369" t="s">
        <v>271</v>
      </c>
      <c r="B27" s="370"/>
      <c r="C27" s="370"/>
      <c r="D27" s="172" t="s">
        <v>41</v>
      </c>
      <c r="E27" s="249">
        <f t="shared" ref="E27:E30" si="115">H27+K27+N27+Q27+T27+W27+Z27+AC27+AF27+AI27+AL27+AO27</f>
        <v>0</v>
      </c>
      <c r="F27" s="301">
        <f t="shared" ref="F27:F30" si="116">I27+L27+O27+R27+U27+X27+AA27+AD27+AG27+AJ27+AM27+AP27</f>
        <v>0</v>
      </c>
      <c r="G27" s="173">
        <f t="shared" si="22"/>
        <v>0</v>
      </c>
      <c r="H27" s="249">
        <f>SUM(H28:H31)</f>
        <v>0</v>
      </c>
      <c r="I27" s="173">
        <f>SUM(I28:I31)</f>
        <v>0</v>
      </c>
      <c r="J27" s="173">
        <f t="shared" si="23"/>
        <v>0</v>
      </c>
      <c r="K27" s="249">
        <f t="shared" ref="K27:L27" si="117">SUM(K28:K31)</f>
        <v>0</v>
      </c>
      <c r="L27" s="174">
        <f t="shared" si="117"/>
        <v>0</v>
      </c>
      <c r="M27" s="173">
        <f t="shared" si="49"/>
        <v>0</v>
      </c>
      <c r="N27" s="249">
        <f t="shared" ref="N27:O27" si="118">SUM(N28:N31)</f>
        <v>0</v>
      </c>
      <c r="O27" s="174">
        <f t="shared" si="118"/>
        <v>0</v>
      </c>
      <c r="P27" s="173">
        <f t="shared" si="51"/>
        <v>0</v>
      </c>
      <c r="Q27" s="276">
        <f t="shared" ref="Q27:R27" si="119">SUM(Q28:Q31)</f>
        <v>0</v>
      </c>
      <c r="R27" s="288">
        <f t="shared" si="119"/>
        <v>0</v>
      </c>
      <c r="S27" s="173">
        <f t="shared" si="53"/>
        <v>0</v>
      </c>
      <c r="T27" s="249">
        <f t="shared" ref="T27:U27" si="120">SUM(T28:T31)</f>
        <v>0</v>
      </c>
      <c r="U27" s="173">
        <f t="shared" si="120"/>
        <v>0</v>
      </c>
      <c r="V27" s="173">
        <f t="shared" si="55"/>
        <v>0</v>
      </c>
      <c r="W27" s="249">
        <f t="shared" ref="W27:X27" si="121">SUM(W28:W31)</f>
        <v>0</v>
      </c>
      <c r="X27" s="173">
        <f t="shared" si="121"/>
        <v>0</v>
      </c>
      <c r="Y27" s="173">
        <f t="shared" si="57"/>
        <v>0</v>
      </c>
      <c r="Z27" s="249">
        <f t="shared" ref="Z27:AA27" si="122">SUM(Z28:Z31)</f>
        <v>0</v>
      </c>
      <c r="AA27" s="173">
        <f t="shared" si="122"/>
        <v>0</v>
      </c>
      <c r="AB27" s="173">
        <f t="shared" si="59"/>
        <v>0</v>
      </c>
      <c r="AC27" s="249">
        <f t="shared" ref="AC27:AD27" si="123">SUM(AC28:AC31)</f>
        <v>0</v>
      </c>
      <c r="AD27" s="173">
        <f t="shared" si="123"/>
        <v>0</v>
      </c>
      <c r="AE27" s="173">
        <f t="shared" si="61"/>
        <v>0</v>
      </c>
      <c r="AF27" s="249">
        <f t="shared" ref="AF27:AG27" si="124">SUM(AF28:AF31)</f>
        <v>0</v>
      </c>
      <c r="AG27" s="173">
        <f t="shared" si="124"/>
        <v>0</v>
      </c>
      <c r="AH27" s="173">
        <f t="shared" si="63"/>
        <v>0</v>
      </c>
      <c r="AI27" s="249">
        <f t="shared" ref="AI27:AJ27" si="125">SUM(AI28:AI31)</f>
        <v>0</v>
      </c>
      <c r="AJ27" s="173">
        <f t="shared" si="125"/>
        <v>0</v>
      </c>
      <c r="AK27" s="173">
        <f t="shared" si="65"/>
        <v>0</v>
      </c>
      <c r="AL27" s="249">
        <f t="shared" ref="AL27:AM27" si="126">SUM(AL28:AL31)</f>
        <v>0</v>
      </c>
      <c r="AM27" s="173">
        <f t="shared" si="126"/>
        <v>0</v>
      </c>
      <c r="AN27" s="173">
        <f t="shared" si="67"/>
        <v>0</v>
      </c>
      <c r="AO27" s="249">
        <f t="shared" ref="AO27:AP27" si="127">SUM(AO28:AO31)</f>
        <v>0</v>
      </c>
      <c r="AP27" s="173">
        <f t="shared" si="127"/>
        <v>0</v>
      </c>
      <c r="AQ27" s="173">
        <f t="shared" si="69"/>
        <v>0</v>
      </c>
      <c r="AR27" s="364"/>
    </row>
    <row r="28" spans="1:44" ht="30" customHeight="1">
      <c r="A28" s="370"/>
      <c r="B28" s="370"/>
      <c r="C28" s="370"/>
      <c r="D28" s="169" t="s">
        <v>37</v>
      </c>
      <c r="E28" s="250">
        <f t="shared" si="115"/>
        <v>0</v>
      </c>
      <c r="F28" s="302">
        <f t="shared" si="116"/>
        <v>0</v>
      </c>
      <c r="G28" s="174">
        <f t="shared" si="22"/>
        <v>0</v>
      </c>
      <c r="H28" s="250"/>
      <c r="I28" s="162"/>
      <c r="J28" s="173">
        <f t="shared" si="23"/>
        <v>0</v>
      </c>
      <c r="K28" s="250"/>
      <c r="L28" s="162"/>
      <c r="M28" s="173">
        <f t="shared" si="49"/>
        <v>0</v>
      </c>
      <c r="N28" s="250"/>
      <c r="O28" s="162"/>
      <c r="P28" s="173">
        <f t="shared" si="51"/>
        <v>0</v>
      </c>
      <c r="Q28" s="277"/>
      <c r="R28" s="289"/>
      <c r="S28" s="173">
        <f t="shared" si="53"/>
        <v>0</v>
      </c>
      <c r="T28" s="250"/>
      <c r="U28" s="162"/>
      <c r="V28" s="173">
        <f t="shared" si="55"/>
        <v>0</v>
      </c>
      <c r="W28" s="250"/>
      <c r="X28" s="162"/>
      <c r="Y28" s="173">
        <f t="shared" si="57"/>
        <v>0</v>
      </c>
      <c r="Z28" s="250"/>
      <c r="AA28" s="162"/>
      <c r="AB28" s="173">
        <f t="shared" si="59"/>
        <v>0</v>
      </c>
      <c r="AC28" s="250"/>
      <c r="AD28" s="162"/>
      <c r="AE28" s="173">
        <f t="shared" si="61"/>
        <v>0</v>
      </c>
      <c r="AF28" s="250"/>
      <c r="AG28" s="162"/>
      <c r="AH28" s="173">
        <f t="shared" si="63"/>
        <v>0</v>
      </c>
      <c r="AI28" s="250"/>
      <c r="AJ28" s="162"/>
      <c r="AK28" s="173">
        <f t="shared" si="65"/>
        <v>0</v>
      </c>
      <c r="AL28" s="250"/>
      <c r="AM28" s="162"/>
      <c r="AN28" s="173">
        <f t="shared" si="67"/>
        <v>0</v>
      </c>
      <c r="AO28" s="250"/>
      <c r="AP28" s="162"/>
      <c r="AQ28" s="173">
        <f t="shared" si="69"/>
        <v>0</v>
      </c>
      <c r="AR28" s="380"/>
    </row>
    <row r="29" spans="1:44" ht="55.5" customHeight="1">
      <c r="A29" s="370"/>
      <c r="B29" s="370"/>
      <c r="C29" s="370"/>
      <c r="D29" s="169" t="s">
        <v>2</v>
      </c>
      <c r="E29" s="250">
        <f t="shared" si="115"/>
        <v>0</v>
      </c>
      <c r="F29" s="302">
        <f t="shared" si="116"/>
        <v>0</v>
      </c>
      <c r="G29" s="174">
        <f t="shared" si="22"/>
        <v>0</v>
      </c>
      <c r="H29" s="250"/>
      <c r="I29" s="162"/>
      <c r="J29" s="173">
        <f t="shared" si="23"/>
        <v>0</v>
      </c>
      <c r="K29" s="250"/>
      <c r="L29" s="162"/>
      <c r="M29" s="173">
        <f t="shared" si="49"/>
        <v>0</v>
      </c>
      <c r="N29" s="250"/>
      <c r="O29" s="162"/>
      <c r="P29" s="173">
        <f t="shared" si="51"/>
        <v>0</v>
      </c>
      <c r="Q29" s="277"/>
      <c r="R29" s="289"/>
      <c r="S29" s="173">
        <f t="shared" si="53"/>
        <v>0</v>
      </c>
      <c r="T29" s="250"/>
      <c r="U29" s="162"/>
      <c r="V29" s="173">
        <f t="shared" si="55"/>
        <v>0</v>
      </c>
      <c r="W29" s="250"/>
      <c r="X29" s="162"/>
      <c r="Y29" s="173">
        <f t="shared" si="57"/>
        <v>0</v>
      </c>
      <c r="Z29" s="250"/>
      <c r="AA29" s="162"/>
      <c r="AB29" s="173">
        <f t="shared" si="59"/>
        <v>0</v>
      </c>
      <c r="AC29" s="250"/>
      <c r="AD29" s="162"/>
      <c r="AE29" s="173">
        <f t="shared" si="61"/>
        <v>0</v>
      </c>
      <c r="AF29" s="250"/>
      <c r="AG29" s="162"/>
      <c r="AH29" s="173">
        <f t="shared" si="63"/>
        <v>0</v>
      </c>
      <c r="AI29" s="250"/>
      <c r="AJ29" s="162"/>
      <c r="AK29" s="173">
        <f t="shared" si="65"/>
        <v>0</v>
      </c>
      <c r="AL29" s="250"/>
      <c r="AM29" s="162"/>
      <c r="AN29" s="173">
        <f t="shared" si="67"/>
        <v>0</v>
      </c>
      <c r="AO29" s="250"/>
      <c r="AP29" s="162"/>
      <c r="AQ29" s="173">
        <f t="shared" si="69"/>
        <v>0</v>
      </c>
      <c r="AR29" s="380"/>
    </row>
    <row r="30" spans="1:44" ht="30" customHeight="1">
      <c r="A30" s="370"/>
      <c r="B30" s="370"/>
      <c r="C30" s="370"/>
      <c r="D30" s="170" t="s">
        <v>43</v>
      </c>
      <c r="E30" s="250">
        <f t="shared" si="115"/>
        <v>0</v>
      </c>
      <c r="F30" s="302">
        <f t="shared" si="116"/>
        <v>0</v>
      </c>
      <c r="G30" s="174">
        <f t="shared" si="22"/>
        <v>0</v>
      </c>
      <c r="H30" s="250"/>
      <c r="I30" s="162"/>
      <c r="J30" s="173">
        <f t="shared" si="23"/>
        <v>0</v>
      </c>
      <c r="K30" s="250"/>
      <c r="L30" s="162"/>
      <c r="M30" s="173">
        <f t="shared" si="49"/>
        <v>0</v>
      </c>
      <c r="N30" s="250"/>
      <c r="O30" s="162"/>
      <c r="P30" s="173">
        <f t="shared" si="51"/>
        <v>0</v>
      </c>
      <c r="Q30" s="277"/>
      <c r="R30" s="289"/>
      <c r="S30" s="173">
        <f t="shared" si="53"/>
        <v>0</v>
      </c>
      <c r="T30" s="250"/>
      <c r="U30" s="162"/>
      <c r="V30" s="173">
        <f t="shared" si="55"/>
        <v>0</v>
      </c>
      <c r="W30" s="250"/>
      <c r="X30" s="162"/>
      <c r="Y30" s="173">
        <f t="shared" si="57"/>
        <v>0</v>
      </c>
      <c r="Z30" s="250"/>
      <c r="AA30" s="162"/>
      <c r="AB30" s="173">
        <f t="shared" si="59"/>
        <v>0</v>
      </c>
      <c r="AC30" s="250"/>
      <c r="AD30" s="162"/>
      <c r="AE30" s="173">
        <f t="shared" si="61"/>
        <v>0</v>
      </c>
      <c r="AF30" s="250"/>
      <c r="AG30" s="162"/>
      <c r="AH30" s="173">
        <f t="shared" si="63"/>
        <v>0</v>
      </c>
      <c r="AI30" s="250"/>
      <c r="AJ30" s="162"/>
      <c r="AK30" s="173">
        <f t="shared" si="65"/>
        <v>0</v>
      </c>
      <c r="AL30" s="250"/>
      <c r="AM30" s="162"/>
      <c r="AN30" s="173">
        <f t="shared" si="67"/>
        <v>0</v>
      </c>
      <c r="AO30" s="250"/>
      <c r="AP30" s="162"/>
      <c r="AQ30" s="173">
        <f t="shared" si="69"/>
        <v>0</v>
      </c>
      <c r="AR30" s="380"/>
    </row>
    <row r="31" spans="1:44" ht="30" customHeight="1">
      <c r="A31" s="370"/>
      <c r="B31" s="370"/>
      <c r="C31" s="370"/>
      <c r="D31" s="171" t="s">
        <v>264</v>
      </c>
      <c r="E31" s="250">
        <f>H31+K31+N31+Q31+T31+W31+Z31+AC31+AF31+AI31+AL31+AO31</f>
        <v>0</v>
      </c>
      <c r="F31" s="302">
        <f>I31+L31+O31+R31+U31+X31+AA31+AD31+AG31+AJ31+AM31+AP31</f>
        <v>0</v>
      </c>
      <c r="G31" s="174">
        <f t="shared" si="22"/>
        <v>0</v>
      </c>
      <c r="H31" s="250"/>
      <c r="I31" s="162"/>
      <c r="J31" s="173">
        <f t="shared" si="23"/>
        <v>0</v>
      </c>
      <c r="K31" s="250"/>
      <c r="L31" s="162"/>
      <c r="M31" s="173">
        <f t="shared" si="49"/>
        <v>0</v>
      </c>
      <c r="N31" s="250"/>
      <c r="O31" s="162"/>
      <c r="P31" s="173">
        <f t="shared" si="51"/>
        <v>0</v>
      </c>
      <c r="Q31" s="277"/>
      <c r="R31" s="289"/>
      <c r="S31" s="173">
        <f t="shared" si="53"/>
        <v>0</v>
      </c>
      <c r="T31" s="250"/>
      <c r="U31" s="162"/>
      <c r="V31" s="173">
        <f t="shared" si="55"/>
        <v>0</v>
      </c>
      <c r="W31" s="250"/>
      <c r="X31" s="162"/>
      <c r="Y31" s="173">
        <f t="shared" si="57"/>
        <v>0</v>
      </c>
      <c r="Z31" s="250"/>
      <c r="AA31" s="162"/>
      <c r="AB31" s="173">
        <f t="shared" si="59"/>
        <v>0</v>
      </c>
      <c r="AC31" s="250"/>
      <c r="AD31" s="162"/>
      <c r="AE31" s="173">
        <f t="shared" si="61"/>
        <v>0</v>
      </c>
      <c r="AF31" s="250"/>
      <c r="AG31" s="162"/>
      <c r="AH31" s="173">
        <f t="shared" si="63"/>
        <v>0</v>
      </c>
      <c r="AI31" s="250"/>
      <c r="AJ31" s="162"/>
      <c r="AK31" s="173">
        <f t="shared" si="65"/>
        <v>0</v>
      </c>
      <c r="AL31" s="250"/>
      <c r="AM31" s="162"/>
      <c r="AN31" s="173">
        <f t="shared" si="67"/>
        <v>0</v>
      </c>
      <c r="AO31" s="250"/>
      <c r="AP31" s="162"/>
      <c r="AQ31" s="173">
        <f t="shared" si="69"/>
        <v>0</v>
      </c>
      <c r="AR31" s="380"/>
    </row>
    <row r="32" spans="1:44" ht="30" customHeight="1">
      <c r="A32" s="369" t="s">
        <v>270</v>
      </c>
      <c r="B32" s="370"/>
      <c r="C32" s="370"/>
      <c r="D32" s="172" t="s">
        <v>41</v>
      </c>
      <c r="E32" s="249">
        <f t="shared" ref="E32:F32" si="128">E22</f>
        <v>241006.03953999997</v>
      </c>
      <c r="F32" s="301">
        <f t="shared" si="128"/>
        <v>40796.455540000003</v>
      </c>
      <c r="G32" s="173">
        <f t="shared" si="22"/>
        <v>16.927565640208357</v>
      </c>
      <c r="H32" s="249">
        <f>H34+H35+H36</f>
        <v>20623.400000000001</v>
      </c>
      <c r="I32" s="173">
        <f>I34+I35+I36</f>
        <v>20623.400000000001</v>
      </c>
      <c r="J32" s="173">
        <f t="shared" si="23"/>
        <v>100</v>
      </c>
      <c r="K32" s="249">
        <f t="shared" ref="K32:L32" si="129">K34+K35+K36</f>
        <v>20385.93003</v>
      </c>
      <c r="L32" s="174">
        <f t="shared" si="129"/>
        <v>20385.93003</v>
      </c>
      <c r="M32" s="173">
        <f t="shared" si="49"/>
        <v>100</v>
      </c>
      <c r="N32" s="249">
        <f t="shared" ref="N32:O32" si="130">N34+N35+N36</f>
        <v>16943.805510000002</v>
      </c>
      <c r="O32" s="174">
        <f t="shared" si="130"/>
        <v>16943.805510000002</v>
      </c>
      <c r="P32" s="173">
        <f t="shared" si="51"/>
        <v>100</v>
      </c>
      <c r="Q32" s="276">
        <f t="shared" ref="Q32:R32" si="131">Q34+Q35+Q36</f>
        <v>29305.8</v>
      </c>
      <c r="R32" s="288">
        <f t="shared" si="131"/>
        <v>29305.8</v>
      </c>
      <c r="S32" s="173">
        <f t="shared" si="53"/>
        <v>100</v>
      </c>
      <c r="T32" s="249">
        <f t="shared" ref="T32:U32" si="132">T34+T35+T36</f>
        <v>13629.076999999999</v>
      </c>
      <c r="U32" s="173">
        <f t="shared" si="132"/>
        <v>13629.099999999999</v>
      </c>
      <c r="V32" s="173">
        <f t="shared" si="55"/>
        <v>100.00016875684243</v>
      </c>
      <c r="W32" s="249">
        <f t="shared" ref="W32:X32" si="133">W34+W35+W36</f>
        <v>25965.485000000001</v>
      </c>
      <c r="X32" s="173">
        <f t="shared" si="133"/>
        <v>25965.3</v>
      </c>
      <c r="Y32" s="173">
        <f t="shared" si="57"/>
        <v>99.999287515715579</v>
      </c>
      <c r="Z32" s="249">
        <f t="shared" ref="Z32:AA32" si="134">Z34+Z35+Z36</f>
        <v>22752.3</v>
      </c>
      <c r="AA32" s="173">
        <f t="shared" si="134"/>
        <v>22752.3</v>
      </c>
      <c r="AB32" s="173">
        <f t="shared" si="59"/>
        <v>100</v>
      </c>
      <c r="AC32" s="249">
        <f t="shared" ref="AC32:AD32" si="135">AC34+AC35+AC36</f>
        <v>22519.979999999996</v>
      </c>
      <c r="AD32" s="173">
        <f t="shared" si="135"/>
        <v>22519.95</v>
      </c>
      <c r="AE32" s="173">
        <f t="shared" si="61"/>
        <v>99.99986678496164</v>
      </c>
      <c r="AF32" s="249">
        <f t="shared" ref="AF32:AG32" si="136">AF34+AF35+AF36</f>
        <v>15749.062999999998</v>
      </c>
      <c r="AG32" s="173">
        <f t="shared" si="136"/>
        <v>15749.1</v>
      </c>
      <c r="AH32" s="173">
        <f t="shared" si="63"/>
        <v>100.00023493461168</v>
      </c>
      <c r="AI32" s="249">
        <f t="shared" ref="AI32:AJ32" si="137">AI34+AI35+AI36</f>
        <v>20611.212999999996</v>
      </c>
      <c r="AJ32" s="173">
        <f t="shared" si="137"/>
        <v>0</v>
      </c>
      <c r="AK32" s="173">
        <f t="shared" si="65"/>
        <v>0</v>
      </c>
      <c r="AL32" s="249">
        <f t="shared" ref="AL32:AM32" si="138">AL34+AL35+AL36</f>
        <v>17230.413</v>
      </c>
      <c r="AM32" s="173">
        <f t="shared" si="138"/>
        <v>0</v>
      </c>
      <c r="AN32" s="173">
        <f t="shared" si="67"/>
        <v>0</v>
      </c>
      <c r="AO32" s="249">
        <f t="shared" ref="AO32:AP32" si="139">AO34+AO35+AO36</f>
        <v>15289.573</v>
      </c>
      <c r="AP32" s="173">
        <f t="shared" si="139"/>
        <v>0</v>
      </c>
      <c r="AQ32" s="173">
        <f t="shared" si="69"/>
        <v>0</v>
      </c>
      <c r="AR32" s="380"/>
    </row>
    <row r="33" spans="1:44" ht="30" customHeight="1">
      <c r="A33" s="370"/>
      <c r="B33" s="370"/>
      <c r="C33" s="370"/>
      <c r="D33" s="169" t="s">
        <v>37</v>
      </c>
      <c r="E33" s="250"/>
      <c r="F33" s="303"/>
      <c r="G33" s="174"/>
      <c r="H33" s="250"/>
      <c r="I33" s="162"/>
      <c r="J33" s="173"/>
      <c r="K33" s="250"/>
      <c r="L33" s="162"/>
      <c r="M33" s="173"/>
      <c r="N33" s="250"/>
      <c r="O33" s="162"/>
      <c r="P33" s="173"/>
      <c r="Q33" s="277"/>
      <c r="R33" s="289"/>
      <c r="S33" s="173"/>
      <c r="T33" s="250"/>
      <c r="U33" s="162"/>
      <c r="V33" s="173"/>
      <c r="W33" s="250"/>
      <c r="X33" s="162"/>
      <c r="Y33" s="173"/>
      <c r="Z33" s="250"/>
      <c r="AA33" s="162"/>
      <c r="AB33" s="173"/>
      <c r="AC33" s="250"/>
      <c r="AD33" s="162"/>
      <c r="AE33" s="173"/>
      <c r="AF33" s="250"/>
      <c r="AG33" s="162"/>
      <c r="AH33" s="173"/>
      <c r="AI33" s="250"/>
      <c r="AJ33" s="162"/>
      <c r="AK33" s="173"/>
      <c r="AL33" s="250"/>
      <c r="AM33" s="162"/>
      <c r="AN33" s="173"/>
      <c r="AO33" s="250"/>
      <c r="AP33" s="162"/>
      <c r="AQ33" s="173"/>
      <c r="AR33" s="380"/>
    </row>
    <row r="34" spans="1:44" ht="51.75" customHeight="1">
      <c r="A34" s="370"/>
      <c r="B34" s="370"/>
      <c r="C34" s="370"/>
      <c r="D34" s="169" t="s">
        <v>2</v>
      </c>
      <c r="E34" s="250">
        <f t="shared" ref="E34:F36" si="140">E24</f>
        <v>9128.7200000000012</v>
      </c>
      <c r="F34" s="302">
        <f t="shared" si="140"/>
        <v>7458.6200000000008</v>
      </c>
      <c r="G34" s="174">
        <f t="shared" si="22"/>
        <v>81.704992594799705</v>
      </c>
      <c r="H34" s="250">
        <f t="shared" ref="H34:I35" si="141">H24</f>
        <v>0</v>
      </c>
      <c r="I34" s="162">
        <f t="shared" si="141"/>
        <v>0</v>
      </c>
      <c r="J34" s="173">
        <f t="shared" si="23"/>
        <v>0</v>
      </c>
      <c r="K34" s="250">
        <f t="shared" ref="K34:L34" si="142">K24</f>
        <v>0</v>
      </c>
      <c r="L34" s="162">
        <f t="shared" si="142"/>
        <v>0</v>
      </c>
      <c r="M34" s="173">
        <f t="shared" si="49"/>
        <v>0</v>
      </c>
      <c r="N34" s="250">
        <f t="shared" ref="N34:O34" si="143">N24</f>
        <v>558.72</v>
      </c>
      <c r="O34" s="162">
        <f t="shared" si="143"/>
        <v>558.72</v>
      </c>
      <c r="P34" s="173">
        <f t="shared" si="51"/>
        <v>100</v>
      </c>
      <c r="Q34" s="277">
        <f t="shared" ref="Q34:R34" si="144">Q24</f>
        <v>515.6</v>
      </c>
      <c r="R34" s="289">
        <f t="shared" si="144"/>
        <v>515.6</v>
      </c>
      <c r="S34" s="173">
        <f t="shared" si="53"/>
        <v>100</v>
      </c>
      <c r="T34" s="250">
        <f t="shared" ref="T34:U34" si="145">T24</f>
        <v>1451.9</v>
      </c>
      <c r="U34" s="162">
        <f t="shared" si="145"/>
        <v>1451.9</v>
      </c>
      <c r="V34" s="173">
        <f t="shared" si="55"/>
        <v>100</v>
      </c>
      <c r="W34" s="250">
        <f t="shared" ref="W34:X34" si="146">W24</f>
        <v>1933.3000000000002</v>
      </c>
      <c r="X34" s="162">
        <f t="shared" si="146"/>
        <v>1933.3</v>
      </c>
      <c r="Y34" s="173">
        <f t="shared" si="57"/>
        <v>99.999999999999986</v>
      </c>
      <c r="Z34" s="250">
        <f t="shared" ref="Z34:AA34" si="147">Z24</f>
        <v>1075.8000000000002</v>
      </c>
      <c r="AA34" s="162">
        <f t="shared" si="147"/>
        <v>1075.8</v>
      </c>
      <c r="AB34" s="173">
        <f t="shared" si="59"/>
        <v>99.999999999999972</v>
      </c>
      <c r="AC34" s="250">
        <f t="shared" ref="AC34:AD34" si="148">AC24</f>
        <v>922.80000000000007</v>
      </c>
      <c r="AD34" s="162">
        <f t="shared" si="148"/>
        <v>922.8</v>
      </c>
      <c r="AE34" s="173">
        <f t="shared" si="61"/>
        <v>99.999999999999986</v>
      </c>
      <c r="AF34" s="250">
        <f t="shared" ref="AF34:AG34" si="149">AF24</f>
        <v>1000.5000000000001</v>
      </c>
      <c r="AG34" s="162">
        <f t="shared" si="149"/>
        <v>1000.5</v>
      </c>
      <c r="AH34" s="173">
        <f t="shared" si="63"/>
        <v>99.999999999999986</v>
      </c>
      <c r="AI34" s="250">
        <f t="shared" ref="AI34:AJ34" si="150">AI24</f>
        <v>1670.1</v>
      </c>
      <c r="AJ34" s="162">
        <f t="shared" si="150"/>
        <v>0</v>
      </c>
      <c r="AK34" s="173">
        <f t="shared" si="65"/>
        <v>0</v>
      </c>
      <c r="AL34" s="250">
        <f t="shared" ref="AL34:AM34" si="151">AL24</f>
        <v>0</v>
      </c>
      <c r="AM34" s="162">
        <f t="shared" si="151"/>
        <v>0</v>
      </c>
      <c r="AN34" s="173">
        <f t="shared" si="67"/>
        <v>0</v>
      </c>
      <c r="AO34" s="250">
        <f t="shared" ref="AO34:AP34" si="152">AO24</f>
        <v>0</v>
      </c>
      <c r="AP34" s="162">
        <f t="shared" si="152"/>
        <v>0</v>
      </c>
      <c r="AQ34" s="173">
        <f t="shared" si="69"/>
        <v>0</v>
      </c>
      <c r="AR34" s="380"/>
    </row>
    <row r="35" spans="1:44" ht="30" customHeight="1">
      <c r="A35" s="370"/>
      <c r="B35" s="370"/>
      <c r="C35" s="370"/>
      <c r="D35" s="170" t="s">
        <v>43</v>
      </c>
      <c r="E35" s="250">
        <f t="shared" si="140"/>
        <v>215585.88499999995</v>
      </c>
      <c r="F35" s="302">
        <f t="shared" si="140"/>
        <v>20500</v>
      </c>
      <c r="G35" s="174">
        <f t="shared" si="22"/>
        <v>9.5089713317734166</v>
      </c>
      <c r="H35" s="250">
        <f t="shared" si="141"/>
        <v>20500</v>
      </c>
      <c r="I35" s="162">
        <f t="shared" si="141"/>
        <v>20500</v>
      </c>
      <c r="J35" s="173">
        <f t="shared" si="23"/>
        <v>100</v>
      </c>
      <c r="K35" s="250">
        <f t="shared" ref="K35:L35" si="153">K25</f>
        <v>19500</v>
      </c>
      <c r="L35" s="162">
        <f t="shared" si="153"/>
        <v>19500</v>
      </c>
      <c r="M35" s="173">
        <f t="shared" si="49"/>
        <v>100</v>
      </c>
      <c r="N35" s="250">
        <f t="shared" ref="N35:O35" si="154">N25</f>
        <v>15881.48</v>
      </c>
      <c r="O35" s="162">
        <f t="shared" si="154"/>
        <v>15881.48</v>
      </c>
      <c r="P35" s="173">
        <f t="shared" si="51"/>
        <v>100</v>
      </c>
      <c r="Q35" s="277">
        <f t="shared" ref="Q35:R35" si="155">Q25</f>
        <v>26133.200000000001</v>
      </c>
      <c r="R35" s="289">
        <f t="shared" si="155"/>
        <v>26133.200000000001</v>
      </c>
      <c r="S35" s="173">
        <f t="shared" si="53"/>
        <v>100</v>
      </c>
      <c r="T35" s="250">
        <f t="shared" ref="T35:U35" si="156">T25</f>
        <v>11142.9</v>
      </c>
      <c r="U35" s="162">
        <f t="shared" si="156"/>
        <v>11142.9</v>
      </c>
      <c r="V35" s="173">
        <f t="shared" si="55"/>
        <v>100</v>
      </c>
      <c r="W35" s="250">
        <f t="shared" ref="W35:X35" si="157">W25</f>
        <v>21129.584999999999</v>
      </c>
      <c r="X35" s="162">
        <f t="shared" si="157"/>
        <v>21129.4</v>
      </c>
      <c r="Y35" s="173">
        <f t="shared" si="57"/>
        <v>99.999124450385565</v>
      </c>
      <c r="Z35" s="250">
        <f t="shared" ref="Z35:AA35" si="158">Z25</f>
        <v>19269</v>
      </c>
      <c r="AA35" s="162">
        <f t="shared" si="158"/>
        <v>19269</v>
      </c>
      <c r="AB35" s="173">
        <f t="shared" si="59"/>
        <v>100</v>
      </c>
      <c r="AC35" s="250">
        <f t="shared" ref="AC35:AD35" si="159">AC25</f>
        <v>20679.649999999998</v>
      </c>
      <c r="AD35" s="162">
        <f t="shared" si="159"/>
        <v>20679.650000000001</v>
      </c>
      <c r="AE35" s="173">
        <f t="shared" si="61"/>
        <v>100.00000000000003</v>
      </c>
      <c r="AF35" s="250">
        <f t="shared" ref="AF35:AG35" si="160">AF25</f>
        <v>13342.579999999998</v>
      </c>
      <c r="AG35" s="162">
        <f t="shared" si="160"/>
        <v>13342.6</v>
      </c>
      <c r="AH35" s="173">
        <f t="shared" si="63"/>
        <v>100.00014989604711</v>
      </c>
      <c r="AI35" s="250">
        <f t="shared" ref="AI35:AJ35" si="161">AI25</f>
        <v>16880.329999999998</v>
      </c>
      <c r="AJ35" s="162">
        <f t="shared" si="161"/>
        <v>0</v>
      </c>
      <c r="AK35" s="173">
        <f t="shared" si="65"/>
        <v>0</v>
      </c>
      <c r="AL35" s="250">
        <f t="shared" ref="AL35:AM35" si="162">AL25</f>
        <v>16580.23</v>
      </c>
      <c r="AM35" s="162">
        <f t="shared" si="162"/>
        <v>0</v>
      </c>
      <c r="AN35" s="173">
        <f t="shared" si="67"/>
        <v>0</v>
      </c>
      <c r="AO35" s="250">
        <f t="shared" ref="AO35:AP35" si="163">AO25</f>
        <v>14546.93</v>
      </c>
      <c r="AP35" s="162">
        <f t="shared" si="163"/>
        <v>0</v>
      </c>
      <c r="AQ35" s="173">
        <f t="shared" si="69"/>
        <v>0</v>
      </c>
      <c r="AR35" s="380"/>
    </row>
    <row r="36" spans="1:44" ht="30" customHeight="1">
      <c r="A36" s="370"/>
      <c r="B36" s="370"/>
      <c r="C36" s="370"/>
      <c r="D36" s="171" t="s">
        <v>264</v>
      </c>
      <c r="E36" s="250">
        <f t="shared" si="140"/>
        <v>16291.434540000002</v>
      </c>
      <c r="F36" s="302">
        <f t="shared" si="140"/>
        <v>12837.83554</v>
      </c>
      <c r="G36" s="174">
        <f t="shared" si="22"/>
        <v>78.801136317857981</v>
      </c>
      <c r="H36" s="250">
        <f>H26</f>
        <v>123.4</v>
      </c>
      <c r="I36" s="162">
        <f>I26</f>
        <v>123.4</v>
      </c>
      <c r="J36" s="173">
        <f t="shared" si="23"/>
        <v>100</v>
      </c>
      <c r="K36" s="250">
        <f t="shared" ref="K36:L36" si="164">K26</f>
        <v>885.93002999999999</v>
      </c>
      <c r="L36" s="162">
        <f t="shared" si="164"/>
        <v>885.93002999999999</v>
      </c>
      <c r="M36" s="173">
        <f t="shared" si="49"/>
        <v>100</v>
      </c>
      <c r="N36" s="250">
        <f t="shared" ref="N36:O36" si="165">N26</f>
        <v>503.60550999999998</v>
      </c>
      <c r="O36" s="162">
        <f t="shared" si="165"/>
        <v>503.60550999999998</v>
      </c>
      <c r="P36" s="173">
        <f t="shared" si="51"/>
        <v>100</v>
      </c>
      <c r="Q36" s="277">
        <f t="shared" ref="Q36:R36" si="166">Q26</f>
        <v>2657</v>
      </c>
      <c r="R36" s="289">
        <f t="shared" si="166"/>
        <v>2657</v>
      </c>
      <c r="S36" s="173">
        <f t="shared" si="53"/>
        <v>100</v>
      </c>
      <c r="T36" s="250">
        <f t="shared" ref="T36:U36" si="167">T26</f>
        <v>1034.2769999999998</v>
      </c>
      <c r="U36" s="162">
        <f t="shared" si="167"/>
        <v>1034.3</v>
      </c>
      <c r="V36" s="173">
        <f t="shared" si="55"/>
        <v>100.00222377564232</v>
      </c>
      <c r="W36" s="250">
        <f t="shared" ref="W36:X36" si="168">W26</f>
        <v>2902.6000000000008</v>
      </c>
      <c r="X36" s="162">
        <f t="shared" si="168"/>
        <v>2902.6</v>
      </c>
      <c r="Y36" s="173">
        <f t="shared" si="57"/>
        <v>99.999999999999972</v>
      </c>
      <c r="Z36" s="250">
        <f t="shared" ref="Z36:AA36" si="169">Z26</f>
        <v>2407.4999999999995</v>
      </c>
      <c r="AA36" s="162">
        <f t="shared" si="169"/>
        <v>2407.5</v>
      </c>
      <c r="AB36" s="173">
        <f t="shared" si="59"/>
        <v>100.00000000000003</v>
      </c>
      <c r="AC36" s="250">
        <f t="shared" ref="AC36:AD36" si="170">AC26</f>
        <v>917.5300000000002</v>
      </c>
      <c r="AD36" s="162">
        <f t="shared" si="170"/>
        <v>917.5</v>
      </c>
      <c r="AE36" s="173">
        <f t="shared" si="61"/>
        <v>99.996730352141043</v>
      </c>
      <c r="AF36" s="250">
        <f t="shared" ref="AF36:AG36" si="171">AF26</f>
        <v>1405.9830000000002</v>
      </c>
      <c r="AG36" s="162">
        <f t="shared" si="171"/>
        <v>1406</v>
      </c>
      <c r="AH36" s="173">
        <f t="shared" si="63"/>
        <v>100.00120911846018</v>
      </c>
      <c r="AI36" s="250">
        <f t="shared" ref="AI36:AJ36" si="172">AI26</f>
        <v>2060.7829999999999</v>
      </c>
      <c r="AJ36" s="162">
        <f t="shared" si="172"/>
        <v>0</v>
      </c>
      <c r="AK36" s="173">
        <f t="shared" si="65"/>
        <v>0</v>
      </c>
      <c r="AL36" s="250">
        <f t="shared" ref="AL36:AM36" si="173">AL26</f>
        <v>650.18299999999999</v>
      </c>
      <c r="AM36" s="162">
        <f t="shared" si="173"/>
        <v>0</v>
      </c>
      <c r="AN36" s="173">
        <f t="shared" si="67"/>
        <v>0</v>
      </c>
      <c r="AO36" s="250">
        <f t="shared" ref="AO36:AP36" si="174">AO26</f>
        <v>742.64300000000003</v>
      </c>
      <c r="AP36" s="162">
        <f t="shared" si="174"/>
        <v>0</v>
      </c>
      <c r="AQ36" s="173">
        <f t="shared" si="69"/>
        <v>0</v>
      </c>
      <c r="AR36" s="380"/>
    </row>
    <row r="37" spans="1:44" ht="30" customHeight="1">
      <c r="A37" s="369" t="s">
        <v>268</v>
      </c>
      <c r="B37" s="369"/>
      <c r="C37" s="369"/>
      <c r="D37" s="153" t="s">
        <v>41</v>
      </c>
      <c r="E37" s="251">
        <f>SUM(E38:E41)</f>
        <v>0</v>
      </c>
      <c r="F37" s="304">
        <f>SUM(F38:F41)</f>
        <v>0</v>
      </c>
      <c r="G37" s="163">
        <f t="shared" si="22"/>
        <v>0</v>
      </c>
      <c r="H37" s="251" t="s">
        <v>269</v>
      </c>
      <c r="I37" s="163" t="s">
        <v>269</v>
      </c>
      <c r="J37" s="163" t="s">
        <v>269</v>
      </c>
      <c r="K37" s="251" t="s">
        <v>269</v>
      </c>
      <c r="L37" s="164" t="s">
        <v>269</v>
      </c>
      <c r="M37" s="163" t="s">
        <v>269</v>
      </c>
      <c r="N37" s="251" t="s">
        <v>269</v>
      </c>
      <c r="O37" s="164" t="s">
        <v>269</v>
      </c>
      <c r="P37" s="163" t="s">
        <v>269</v>
      </c>
      <c r="Q37" s="278" t="s">
        <v>269</v>
      </c>
      <c r="R37" s="290" t="s">
        <v>269</v>
      </c>
      <c r="S37" s="163" t="s">
        <v>269</v>
      </c>
      <c r="T37" s="251" t="s">
        <v>269</v>
      </c>
      <c r="U37" s="163" t="s">
        <v>269</v>
      </c>
      <c r="V37" s="163" t="s">
        <v>269</v>
      </c>
      <c r="W37" s="251" t="s">
        <v>269</v>
      </c>
      <c r="X37" s="163" t="s">
        <v>269</v>
      </c>
      <c r="Y37" s="163" t="s">
        <v>269</v>
      </c>
      <c r="Z37" s="251" t="s">
        <v>269</v>
      </c>
      <c r="AA37" s="163" t="s">
        <v>269</v>
      </c>
      <c r="AB37" s="163" t="s">
        <v>269</v>
      </c>
      <c r="AC37" s="251" t="s">
        <v>269</v>
      </c>
      <c r="AD37" s="163" t="s">
        <v>269</v>
      </c>
      <c r="AE37" s="163" t="s">
        <v>269</v>
      </c>
      <c r="AF37" s="251" t="s">
        <v>269</v>
      </c>
      <c r="AG37" s="163" t="s">
        <v>269</v>
      </c>
      <c r="AH37" s="163" t="s">
        <v>269</v>
      </c>
      <c r="AI37" s="251" t="s">
        <v>269</v>
      </c>
      <c r="AJ37" s="163" t="s">
        <v>269</v>
      </c>
      <c r="AK37" s="163" t="s">
        <v>269</v>
      </c>
      <c r="AL37" s="251" t="s">
        <v>269</v>
      </c>
      <c r="AM37" s="163" t="s">
        <v>269</v>
      </c>
      <c r="AN37" s="163" t="s">
        <v>269</v>
      </c>
      <c r="AO37" s="251" t="s">
        <v>269</v>
      </c>
      <c r="AP37" s="163" t="s">
        <v>269</v>
      </c>
      <c r="AQ37" s="163" t="s">
        <v>269</v>
      </c>
      <c r="AR37" s="386"/>
    </row>
    <row r="38" spans="1:44" ht="30" customHeight="1">
      <c r="A38" s="369"/>
      <c r="B38" s="369"/>
      <c r="C38" s="369"/>
      <c r="D38" s="169" t="s">
        <v>37</v>
      </c>
      <c r="E38" s="252">
        <v>0</v>
      </c>
      <c r="F38" s="305">
        <v>0</v>
      </c>
      <c r="G38" s="164">
        <f t="shared" si="22"/>
        <v>0</v>
      </c>
      <c r="H38" s="251" t="s">
        <v>269</v>
      </c>
      <c r="I38" s="164" t="s">
        <v>269</v>
      </c>
      <c r="J38" s="163" t="s">
        <v>269</v>
      </c>
      <c r="K38" s="251" t="s">
        <v>269</v>
      </c>
      <c r="L38" s="164" t="s">
        <v>269</v>
      </c>
      <c r="M38" s="163" t="s">
        <v>269</v>
      </c>
      <c r="N38" s="251" t="s">
        <v>269</v>
      </c>
      <c r="O38" s="164" t="s">
        <v>269</v>
      </c>
      <c r="P38" s="163" t="s">
        <v>269</v>
      </c>
      <c r="Q38" s="278" t="s">
        <v>269</v>
      </c>
      <c r="R38" s="290" t="s">
        <v>269</v>
      </c>
      <c r="S38" s="163" t="s">
        <v>269</v>
      </c>
      <c r="T38" s="251" t="s">
        <v>269</v>
      </c>
      <c r="U38" s="164" t="s">
        <v>269</v>
      </c>
      <c r="V38" s="163" t="s">
        <v>269</v>
      </c>
      <c r="W38" s="251" t="s">
        <v>269</v>
      </c>
      <c r="X38" s="164" t="s">
        <v>269</v>
      </c>
      <c r="Y38" s="163" t="s">
        <v>269</v>
      </c>
      <c r="Z38" s="251" t="s">
        <v>269</v>
      </c>
      <c r="AA38" s="164" t="s">
        <v>269</v>
      </c>
      <c r="AB38" s="163" t="s">
        <v>269</v>
      </c>
      <c r="AC38" s="251" t="s">
        <v>269</v>
      </c>
      <c r="AD38" s="164" t="s">
        <v>269</v>
      </c>
      <c r="AE38" s="163" t="s">
        <v>269</v>
      </c>
      <c r="AF38" s="251" t="s">
        <v>269</v>
      </c>
      <c r="AG38" s="164" t="s">
        <v>269</v>
      </c>
      <c r="AH38" s="163" t="s">
        <v>269</v>
      </c>
      <c r="AI38" s="251" t="s">
        <v>269</v>
      </c>
      <c r="AJ38" s="164" t="s">
        <v>269</v>
      </c>
      <c r="AK38" s="163" t="s">
        <v>269</v>
      </c>
      <c r="AL38" s="251" t="s">
        <v>269</v>
      </c>
      <c r="AM38" s="164" t="s">
        <v>269</v>
      </c>
      <c r="AN38" s="163" t="s">
        <v>269</v>
      </c>
      <c r="AO38" s="251" t="s">
        <v>269</v>
      </c>
      <c r="AP38" s="164" t="s">
        <v>269</v>
      </c>
      <c r="AQ38" s="163" t="s">
        <v>269</v>
      </c>
      <c r="AR38" s="387"/>
    </row>
    <row r="39" spans="1:44" ht="51.75" customHeight="1">
      <c r="A39" s="369"/>
      <c r="B39" s="369"/>
      <c r="C39" s="369"/>
      <c r="D39" s="169" t="s">
        <v>2</v>
      </c>
      <c r="E39" s="252">
        <v>0</v>
      </c>
      <c r="F39" s="305">
        <v>0</v>
      </c>
      <c r="G39" s="164">
        <f t="shared" si="22"/>
        <v>0</v>
      </c>
      <c r="H39" s="251" t="s">
        <v>269</v>
      </c>
      <c r="I39" s="164" t="s">
        <v>269</v>
      </c>
      <c r="J39" s="163" t="s">
        <v>269</v>
      </c>
      <c r="K39" s="251" t="s">
        <v>269</v>
      </c>
      <c r="L39" s="164" t="s">
        <v>269</v>
      </c>
      <c r="M39" s="163" t="s">
        <v>269</v>
      </c>
      <c r="N39" s="251" t="s">
        <v>269</v>
      </c>
      <c r="O39" s="164" t="s">
        <v>269</v>
      </c>
      <c r="P39" s="163" t="s">
        <v>269</v>
      </c>
      <c r="Q39" s="278" t="s">
        <v>269</v>
      </c>
      <c r="R39" s="290" t="s">
        <v>269</v>
      </c>
      <c r="S39" s="163" t="s">
        <v>269</v>
      </c>
      <c r="T39" s="251" t="s">
        <v>269</v>
      </c>
      <c r="U39" s="164" t="s">
        <v>269</v>
      </c>
      <c r="V39" s="163" t="s">
        <v>269</v>
      </c>
      <c r="W39" s="251" t="s">
        <v>269</v>
      </c>
      <c r="X39" s="164" t="s">
        <v>269</v>
      </c>
      <c r="Y39" s="163" t="s">
        <v>269</v>
      </c>
      <c r="Z39" s="251" t="s">
        <v>269</v>
      </c>
      <c r="AA39" s="164" t="s">
        <v>269</v>
      </c>
      <c r="AB39" s="163" t="s">
        <v>269</v>
      </c>
      <c r="AC39" s="251" t="s">
        <v>269</v>
      </c>
      <c r="AD39" s="164" t="s">
        <v>269</v>
      </c>
      <c r="AE39" s="163" t="s">
        <v>269</v>
      </c>
      <c r="AF39" s="251" t="s">
        <v>269</v>
      </c>
      <c r="AG39" s="164" t="s">
        <v>269</v>
      </c>
      <c r="AH39" s="163" t="s">
        <v>269</v>
      </c>
      <c r="AI39" s="251" t="s">
        <v>269</v>
      </c>
      <c r="AJ39" s="164" t="s">
        <v>269</v>
      </c>
      <c r="AK39" s="163" t="s">
        <v>269</v>
      </c>
      <c r="AL39" s="251" t="s">
        <v>269</v>
      </c>
      <c r="AM39" s="164" t="s">
        <v>269</v>
      </c>
      <c r="AN39" s="163" t="s">
        <v>269</v>
      </c>
      <c r="AO39" s="251" t="s">
        <v>269</v>
      </c>
      <c r="AP39" s="164" t="s">
        <v>269</v>
      </c>
      <c r="AQ39" s="163" t="s">
        <v>269</v>
      </c>
      <c r="AR39" s="387"/>
    </row>
    <row r="40" spans="1:44" ht="30" customHeight="1">
      <c r="A40" s="369"/>
      <c r="B40" s="369"/>
      <c r="C40" s="369"/>
      <c r="D40" s="170" t="s">
        <v>43</v>
      </c>
      <c r="E40" s="252">
        <v>0</v>
      </c>
      <c r="F40" s="305">
        <v>0</v>
      </c>
      <c r="G40" s="164">
        <f t="shared" si="22"/>
        <v>0</v>
      </c>
      <c r="H40" s="251" t="s">
        <v>269</v>
      </c>
      <c r="I40" s="164" t="s">
        <v>269</v>
      </c>
      <c r="J40" s="163" t="s">
        <v>269</v>
      </c>
      <c r="K40" s="251" t="s">
        <v>269</v>
      </c>
      <c r="L40" s="164" t="s">
        <v>269</v>
      </c>
      <c r="M40" s="163" t="s">
        <v>269</v>
      </c>
      <c r="N40" s="251" t="s">
        <v>269</v>
      </c>
      <c r="O40" s="164" t="s">
        <v>269</v>
      </c>
      <c r="P40" s="163" t="s">
        <v>269</v>
      </c>
      <c r="Q40" s="278" t="s">
        <v>269</v>
      </c>
      <c r="R40" s="290" t="s">
        <v>269</v>
      </c>
      <c r="S40" s="163" t="s">
        <v>269</v>
      </c>
      <c r="T40" s="251" t="s">
        <v>269</v>
      </c>
      <c r="U40" s="164" t="s">
        <v>269</v>
      </c>
      <c r="V40" s="163" t="s">
        <v>269</v>
      </c>
      <c r="W40" s="251" t="s">
        <v>269</v>
      </c>
      <c r="X40" s="164" t="s">
        <v>269</v>
      </c>
      <c r="Y40" s="163" t="s">
        <v>269</v>
      </c>
      <c r="Z40" s="251" t="s">
        <v>269</v>
      </c>
      <c r="AA40" s="164" t="s">
        <v>269</v>
      </c>
      <c r="AB40" s="163" t="s">
        <v>269</v>
      </c>
      <c r="AC40" s="251" t="s">
        <v>269</v>
      </c>
      <c r="AD40" s="164" t="s">
        <v>269</v>
      </c>
      <c r="AE40" s="163" t="s">
        <v>269</v>
      </c>
      <c r="AF40" s="251" t="s">
        <v>269</v>
      </c>
      <c r="AG40" s="164" t="s">
        <v>269</v>
      </c>
      <c r="AH40" s="163" t="s">
        <v>269</v>
      </c>
      <c r="AI40" s="251" t="s">
        <v>269</v>
      </c>
      <c r="AJ40" s="164" t="s">
        <v>269</v>
      </c>
      <c r="AK40" s="163" t="s">
        <v>269</v>
      </c>
      <c r="AL40" s="251" t="s">
        <v>269</v>
      </c>
      <c r="AM40" s="164" t="s">
        <v>269</v>
      </c>
      <c r="AN40" s="163" t="s">
        <v>269</v>
      </c>
      <c r="AO40" s="251" t="s">
        <v>269</v>
      </c>
      <c r="AP40" s="164" t="s">
        <v>269</v>
      </c>
      <c r="AQ40" s="163" t="s">
        <v>269</v>
      </c>
      <c r="AR40" s="387"/>
    </row>
    <row r="41" spans="1:44" ht="30" customHeight="1">
      <c r="A41" s="369"/>
      <c r="B41" s="369"/>
      <c r="C41" s="369"/>
      <c r="D41" s="171" t="s">
        <v>264</v>
      </c>
      <c r="E41" s="252">
        <v>0</v>
      </c>
      <c r="F41" s="305">
        <v>0</v>
      </c>
      <c r="G41" s="164">
        <f t="shared" si="22"/>
        <v>0</v>
      </c>
      <c r="H41" s="251" t="s">
        <v>269</v>
      </c>
      <c r="I41" s="164" t="s">
        <v>269</v>
      </c>
      <c r="J41" s="163" t="s">
        <v>269</v>
      </c>
      <c r="K41" s="251" t="s">
        <v>269</v>
      </c>
      <c r="L41" s="164" t="s">
        <v>269</v>
      </c>
      <c r="M41" s="163" t="s">
        <v>269</v>
      </c>
      <c r="N41" s="251" t="s">
        <v>269</v>
      </c>
      <c r="O41" s="164" t="s">
        <v>269</v>
      </c>
      <c r="P41" s="163" t="s">
        <v>269</v>
      </c>
      <c r="Q41" s="278" t="s">
        <v>269</v>
      </c>
      <c r="R41" s="290" t="s">
        <v>269</v>
      </c>
      <c r="S41" s="163" t="s">
        <v>269</v>
      </c>
      <c r="T41" s="251" t="s">
        <v>269</v>
      </c>
      <c r="U41" s="164" t="s">
        <v>269</v>
      </c>
      <c r="V41" s="163" t="s">
        <v>269</v>
      </c>
      <c r="W41" s="251" t="s">
        <v>269</v>
      </c>
      <c r="X41" s="164" t="s">
        <v>269</v>
      </c>
      <c r="Y41" s="163" t="s">
        <v>269</v>
      </c>
      <c r="Z41" s="251" t="s">
        <v>269</v>
      </c>
      <c r="AA41" s="164" t="s">
        <v>269</v>
      </c>
      <c r="AB41" s="163" t="s">
        <v>269</v>
      </c>
      <c r="AC41" s="251" t="s">
        <v>269</v>
      </c>
      <c r="AD41" s="164" t="s">
        <v>269</v>
      </c>
      <c r="AE41" s="163" t="s">
        <v>269</v>
      </c>
      <c r="AF41" s="251" t="s">
        <v>269</v>
      </c>
      <c r="AG41" s="164" t="s">
        <v>269</v>
      </c>
      <c r="AH41" s="163" t="s">
        <v>269</v>
      </c>
      <c r="AI41" s="251" t="s">
        <v>269</v>
      </c>
      <c r="AJ41" s="164" t="s">
        <v>269</v>
      </c>
      <c r="AK41" s="163" t="s">
        <v>269</v>
      </c>
      <c r="AL41" s="251" t="s">
        <v>269</v>
      </c>
      <c r="AM41" s="164" t="s">
        <v>269</v>
      </c>
      <c r="AN41" s="163" t="s">
        <v>269</v>
      </c>
      <c r="AO41" s="251" t="s">
        <v>269</v>
      </c>
      <c r="AP41" s="164" t="s">
        <v>269</v>
      </c>
      <c r="AQ41" s="163" t="s">
        <v>269</v>
      </c>
      <c r="AR41" s="388"/>
    </row>
    <row r="42" spans="1:44" ht="30" customHeight="1">
      <c r="A42" s="371" t="s">
        <v>1</v>
      </c>
      <c r="B42" s="355" t="s">
        <v>325</v>
      </c>
      <c r="C42" s="354" t="s">
        <v>313</v>
      </c>
      <c r="D42" s="153" t="s">
        <v>41</v>
      </c>
      <c r="E42" s="253">
        <f t="shared" ref="E42:F45" si="175">H42+K42+N42+Q42+T42+W42+Z42+AC42+AF42+AI42+AL42+AO42</f>
        <v>0</v>
      </c>
      <c r="F42" s="306">
        <f t="shared" si="175"/>
        <v>0</v>
      </c>
      <c r="G42" s="165">
        <f>IF(F42,F42/E42*100,0)</f>
        <v>0</v>
      </c>
      <c r="H42" s="253">
        <f>SUM(H43:H45)</f>
        <v>0</v>
      </c>
      <c r="I42" s="165">
        <f>SUM(I43:I45)</f>
        <v>0</v>
      </c>
      <c r="J42" s="165">
        <f>IF(I42,I42/H42*100,0)</f>
        <v>0</v>
      </c>
      <c r="K42" s="253">
        <f t="shared" ref="K42:L42" si="176">SUM(K43:K45)</f>
        <v>0</v>
      </c>
      <c r="L42" s="167">
        <f t="shared" si="176"/>
        <v>0</v>
      </c>
      <c r="M42" s="165">
        <f t="shared" ref="M42:M45" si="177">IF(L42,L42/K42*100,0)</f>
        <v>0</v>
      </c>
      <c r="N42" s="253">
        <f t="shared" ref="N42:O42" si="178">SUM(N43:N45)</f>
        <v>0</v>
      </c>
      <c r="O42" s="167">
        <f t="shared" si="178"/>
        <v>0</v>
      </c>
      <c r="P42" s="165">
        <f t="shared" ref="P42:P45" si="179">IF(O42,O42/N42*100,0)</f>
        <v>0</v>
      </c>
      <c r="Q42" s="279">
        <f t="shared" ref="Q42:R42" si="180">SUM(Q43:Q45)</f>
        <v>0</v>
      </c>
      <c r="R42" s="291">
        <f t="shared" si="180"/>
        <v>0</v>
      </c>
      <c r="S42" s="165">
        <f t="shared" ref="S42:S45" si="181">IF(R42,R42/Q42*100,0)</f>
        <v>0</v>
      </c>
      <c r="T42" s="253">
        <f t="shared" ref="T42:U42" si="182">SUM(T43:T45)</f>
        <v>0</v>
      </c>
      <c r="U42" s="165">
        <f t="shared" si="182"/>
        <v>0</v>
      </c>
      <c r="V42" s="165">
        <f t="shared" ref="V42:V45" si="183">IF(U42,U42/T42*100,0)</f>
        <v>0</v>
      </c>
      <c r="W42" s="253">
        <f t="shared" ref="W42:X42" si="184">SUM(W43:W45)</f>
        <v>0</v>
      </c>
      <c r="X42" s="165">
        <f t="shared" si="184"/>
        <v>0</v>
      </c>
      <c r="Y42" s="165">
        <f t="shared" ref="Y42:Y45" si="185">IF(X42,X42/W42*100,0)</f>
        <v>0</v>
      </c>
      <c r="Z42" s="253">
        <f t="shared" ref="Z42:AA42" si="186">SUM(Z43:Z45)</f>
        <v>0</v>
      </c>
      <c r="AA42" s="165">
        <f t="shared" si="186"/>
        <v>0</v>
      </c>
      <c r="AB42" s="165">
        <f t="shared" ref="AB42:AB85" si="187">IF(AA42,AA42/Z42*100,0)</f>
        <v>0</v>
      </c>
      <c r="AC42" s="253">
        <f t="shared" ref="AC42:AD42" si="188">SUM(AC43:AC45)</f>
        <v>0</v>
      </c>
      <c r="AD42" s="165">
        <f t="shared" si="188"/>
        <v>0</v>
      </c>
      <c r="AE42" s="165">
        <f t="shared" ref="AE42:AE85" si="189">IF(AD42,AD42/AC42*100,0)</f>
        <v>0</v>
      </c>
      <c r="AF42" s="253">
        <f t="shared" ref="AF42:AG42" si="190">SUM(AF43:AF45)</f>
        <v>0</v>
      </c>
      <c r="AG42" s="165">
        <f t="shared" si="190"/>
        <v>0</v>
      </c>
      <c r="AH42" s="165">
        <f t="shared" ref="AH42:AH85" si="191">IF(AG42,AG42/AF42*100,0)</f>
        <v>0</v>
      </c>
      <c r="AI42" s="253">
        <f t="shared" ref="AI42:AJ42" si="192">SUM(AI43:AI45)</f>
        <v>0</v>
      </c>
      <c r="AJ42" s="165">
        <f t="shared" si="192"/>
        <v>0</v>
      </c>
      <c r="AK42" s="165">
        <f t="shared" ref="AK42:AK85" si="193">IF(AJ42,AJ42/AI42*100,0)</f>
        <v>0</v>
      </c>
      <c r="AL42" s="253">
        <f t="shared" ref="AL42:AM42" si="194">SUM(AL43:AL45)</f>
        <v>0</v>
      </c>
      <c r="AM42" s="165">
        <f t="shared" si="194"/>
        <v>0</v>
      </c>
      <c r="AN42" s="165">
        <f t="shared" ref="AN42:AN85" si="195">IF(AM42,AM42/AL42*100,0)</f>
        <v>0</v>
      </c>
      <c r="AO42" s="253">
        <f t="shared" ref="AO42:AP42" si="196">SUM(AO43:AO45)</f>
        <v>0</v>
      </c>
      <c r="AP42" s="165">
        <f t="shared" si="196"/>
        <v>0</v>
      </c>
      <c r="AQ42" s="165">
        <f t="shared" ref="AQ42:AQ85" si="197">IF(AP42,AP42/AO42*100,0)</f>
        <v>0</v>
      </c>
      <c r="AR42" s="356"/>
    </row>
    <row r="43" spans="1:44" ht="55.5" customHeight="1">
      <c r="A43" s="371"/>
      <c r="B43" s="355"/>
      <c r="C43" s="354"/>
      <c r="D43" s="152" t="s">
        <v>2</v>
      </c>
      <c r="E43" s="254">
        <f t="shared" si="175"/>
        <v>0</v>
      </c>
      <c r="F43" s="307">
        <f t="shared" si="175"/>
        <v>0</v>
      </c>
      <c r="G43" s="166">
        <f t="shared" ref="G43:G85" si="198">IF(F43,F43/E43*100,0)</f>
        <v>0</v>
      </c>
      <c r="H43" s="254"/>
      <c r="I43" s="166"/>
      <c r="J43" s="166">
        <f t="shared" ref="J43:J85" si="199">IF(I43,I43/H43*100,0)</f>
        <v>0</v>
      </c>
      <c r="K43" s="254"/>
      <c r="L43" s="168"/>
      <c r="M43" s="166">
        <f t="shared" si="177"/>
        <v>0</v>
      </c>
      <c r="N43" s="254"/>
      <c r="O43" s="168"/>
      <c r="P43" s="166">
        <f t="shared" si="179"/>
        <v>0</v>
      </c>
      <c r="Q43" s="280"/>
      <c r="R43" s="267"/>
      <c r="S43" s="166">
        <f t="shared" si="181"/>
        <v>0</v>
      </c>
      <c r="T43" s="254"/>
      <c r="U43" s="166"/>
      <c r="V43" s="166">
        <f t="shared" si="183"/>
        <v>0</v>
      </c>
      <c r="W43" s="254"/>
      <c r="X43" s="166"/>
      <c r="Y43" s="166">
        <f t="shared" si="185"/>
        <v>0</v>
      </c>
      <c r="Z43" s="254"/>
      <c r="AA43" s="166"/>
      <c r="AB43" s="166">
        <f t="shared" si="187"/>
        <v>0</v>
      </c>
      <c r="AC43" s="254"/>
      <c r="AD43" s="166"/>
      <c r="AE43" s="166">
        <f t="shared" si="189"/>
        <v>0</v>
      </c>
      <c r="AF43" s="254"/>
      <c r="AG43" s="166"/>
      <c r="AH43" s="166">
        <f t="shared" si="191"/>
        <v>0</v>
      </c>
      <c r="AI43" s="254"/>
      <c r="AJ43" s="166"/>
      <c r="AK43" s="166">
        <f t="shared" si="193"/>
        <v>0</v>
      </c>
      <c r="AL43" s="254"/>
      <c r="AM43" s="166"/>
      <c r="AN43" s="166">
        <f t="shared" si="195"/>
        <v>0</v>
      </c>
      <c r="AO43" s="254"/>
      <c r="AP43" s="166"/>
      <c r="AQ43" s="166">
        <f t="shared" si="197"/>
        <v>0</v>
      </c>
      <c r="AR43" s="356"/>
    </row>
    <row r="44" spans="1:44" ht="30" customHeight="1">
      <c r="A44" s="371"/>
      <c r="B44" s="355"/>
      <c r="C44" s="354"/>
      <c r="D44" s="154" t="s">
        <v>43</v>
      </c>
      <c r="E44" s="254">
        <f t="shared" si="175"/>
        <v>0</v>
      </c>
      <c r="F44" s="307">
        <f t="shared" si="175"/>
        <v>0</v>
      </c>
      <c r="G44" s="166">
        <f t="shared" si="198"/>
        <v>0</v>
      </c>
      <c r="H44" s="254"/>
      <c r="I44" s="166"/>
      <c r="J44" s="166">
        <f t="shared" si="199"/>
        <v>0</v>
      </c>
      <c r="K44" s="254"/>
      <c r="L44" s="168"/>
      <c r="M44" s="166">
        <f t="shared" si="177"/>
        <v>0</v>
      </c>
      <c r="N44" s="254"/>
      <c r="O44" s="168"/>
      <c r="P44" s="166">
        <f t="shared" si="179"/>
        <v>0</v>
      </c>
      <c r="Q44" s="280"/>
      <c r="R44" s="267"/>
      <c r="S44" s="166">
        <f t="shared" si="181"/>
        <v>0</v>
      </c>
      <c r="T44" s="254"/>
      <c r="U44" s="166"/>
      <c r="V44" s="166">
        <f t="shared" si="183"/>
        <v>0</v>
      </c>
      <c r="W44" s="254"/>
      <c r="X44" s="166"/>
      <c r="Y44" s="166">
        <f t="shared" si="185"/>
        <v>0</v>
      </c>
      <c r="Z44" s="254"/>
      <c r="AA44" s="166"/>
      <c r="AB44" s="166">
        <f t="shared" si="187"/>
        <v>0</v>
      </c>
      <c r="AC44" s="254"/>
      <c r="AD44" s="166"/>
      <c r="AE44" s="166">
        <f t="shared" si="189"/>
        <v>0</v>
      </c>
      <c r="AF44" s="254"/>
      <c r="AG44" s="166"/>
      <c r="AH44" s="166">
        <f t="shared" si="191"/>
        <v>0</v>
      </c>
      <c r="AI44" s="254"/>
      <c r="AJ44" s="166"/>
      <c r="AK44" s="166">
        <f t="shared" si="193"/>
        <v>0</v>
      </c>
      <c r="AL44" s="254"/>
      <c r="AM44" s="166"/>
      <c r="AN44" s="166">
        <f t="shared" si="195"/>
        <v>0</v>
      </c>
      <c r="AO44" s="254"/>
      <c r="AP44" s="166"/>
      <c r="AQ44" s="166">
        <f t="shared" si="197"/>
        <v>0</v>
      </c>
      <c r="AR44" s="356"/>
    </row>
    <row r="45" spans="1:44" ht="30" customHeight="1">
      <c r="A45" s="371"/>
      <c r="B45" s="355"/>
      <c r="C45" s="354"/>
      <c r="D45" s="152" t="s">
        <v>264</v>
      </c>
      <c r="E45" s="254">
        <f t="shared" si="175"/>
        <v>0</v>
      </c>
      <c r="F45" s="307">
        <f t="shared" si="175"/>
        <v>0</v>
      </c>
      <c r="G45" s="166">
        <f t="shared" si="198"/>
        <v>0</v>
      </c>
      <c r="H45" s="254"/>
      <c r="I45" s="166"/>
      <c r="J45" s="166">
        <f t="shared" si="199"/>
        <v>0</v>
      </c>
      <c r="K45" s="254"/>
      <c r="L45" s="168"/>
      <c r="M45" s="166">
        <f t="shared" si="177"/>
        <v>0</v>
      </c>
      <c r="N45" s="254"/>
      <c r="O45" s="168"/>
      <c r="P45" s="166">
        <f t="shared" si="179"/>
        <v>0</v>
      </c>
      <c r="Q45" s="280"/>
      <c r="R45" s="267"/>
      <c r="S45" s="166">
        <f t="shared" si="181"/>
        <v>0</v>
      </c>
      <c r="T45" s="254"/>
      <c r="U45" s="166"/>
      <c r="V45" s="166">
        <f t="shared" si="183"/>
        <v>0</v>
      </c>
      <c r="W45" s="254"/>
      <c r="X45" s="166"/>
      <c r="Y45" s="166">
        <f t="shared" si="185"/>
        <v>0</v>
      </c>
      <c r="Z45" s="254"/>
      <c r="AA45" s="166"/>
      <c r="AB45" s="166">
        <f t="shared" si="187"/>
        <v>0</v>
      </c>
      <c r="AC45" s="254"/>
      <c r="AD45" s="166"/>
      <c r="AE45" s="166">
        <f t="shared" si="189"/>
        <v>0</v>
      </c>
      <c r="AF45" s="254"/>
      <c r="AG45" s="166"/>
      <c r="AH45" s="166">
        <f t="shared" si="191"/>
        <v>0</v>
      </c>
      <c r="AI45" s="254"/>
      <c r="AJ45" s="166"/>
      <c r="AK45" s="166">
        <f t="shared" si="193"/>
        <v>0</v>
      </c>
      <c r="AL45" s="254"/>
      <c r="AM45" s="166"/>
      <c r="AN45" s="166">
        <f t="shared" si="195"/>
        <v>0</v>
      </c>
      <c r="AO45" s="254"/>
      <c r="AP45" s="166"/>
      <c r="AQ45" s="166">
        <f t="shared" si="197"/>
        <v>0</v>
      </c>
      <c r="AR45" s="356"/>
    </row>
    <row r="46" spans="1:44" ht="30" customHeight="1">
      <c r="A46" s="371" t="s">
        <v>3</v>
      </c>
      <c r="B46" s="355" t="s">
        <v>334</v>
      </c>
      <c r="C46" s="354" t="s">
        <v>313</v>
      </c>
      <c r="D46" s="153" t="s">
        <v>41</v>
      </c>
      <c r="E46" s="253">
        <f t="shared" ref="E46:E84" si="200">H46+K46+N46+Q46+T46+W46+Z46+AC46+AF46+AI46+AL46+AO46</f>
        <v>10219.220000000001</v>
      </c>
      <c r="F46" s="306">
        <f t="shared" ref="F46:F83" si="201">I46+L46+O46+R46+U46+X46+AA46+AD46+AG46+AJ46+AM46+AP46</f>
        <v>9218.3000000000011</v>
      </c>
      <c r="G46" s="165">
        <f t="shared" si="198"/>
        <v>90.205514706601875</v>
      </c>
      <c r="H46" s="253">
        <f t="shared" ref="H46:AP46" si="202">H48+H47+H49</f>
        <v>2500</v>
      </c>
      <c r="I46" s="165">
        <f t="shared" si="202"/>
        <v>2500</v>
      </c>
      <c r="J46" s="165">
        <f t="shared" si="199"/>
        <v>100</v>
      </c>
      <c r="K46" s="253">
        <f t="shared" si="202"/>
        <v>1500</v>
      </c>
      <c r="L46" s="167">
        <f t="shared" si="202"/>
        <v>1500</v>
      </c>
      <c r="M46" s="165">
        <f t="shared" ref="M46:M85" si="203">IF(L46,L46/K46*100,0)</f>
        <v>100</v>
      </c>
      <c r="N46" s="253">
        <f t="shared" si="202"/>
        <v>1741.8</v>
      </c>
      <c r="O46" s="167">
        <f t="shared" si="202"/>
        <v>1741.8</v>
      </c>
      <c r="P46" s="165">
        <f t="shared" ref="P46:P85" si="204">IF(O46,O46/N46*100,0)</f>
        <v>100</v>
      </c>
      <c r="Q46" s="279">
        <f t="shared" si="202"/>
        <v>2004.3</v>
      </c>
      <c r="R46" s="291">
        <f t="shared" si="202"/>
        <v>2004.3</v>
      </c>
      <c r="S46" s="165">
        <f t="shared" ref="S46:S85" si="205">IF(R46,R46/Q46*100,0)</f>
        <v>100</v>
      </c>
      <c r="T46" s="253">
        <f t="shared" si="202"/>
        <v>780</v>
      </c>
      <c r="U46" s="165">
        <f t="shared" si="202"/>
        <v>780</v>
      </c>
      <c r="V46" s="165">
        <f t="shared" ref="V46:V85" si="206">IF(U46,U46/T46*100,0)</f>
        <v>100</v>
      </c>
      <c r="W46" s="253">
        <f t="shared" si="202"/>
        <v>146.1</v>
      </c>
      <c r="X46" s="165">
        <f t="shared" si="202"/>
        <v>146.1</v>
      </c>
      <c r="Y46" s="165">
        <f t="shared" ref="Y46:Y85" si="207">IF(X46,X46/W46*100,0)</f>
        <v>100</v>
      </c>
      <c r="Z46" s="253">
        <f t="shared" si="202"/>
        <v>0</v>
      </c>
      <c r="AA46" s="165">
        <f t="shared" si="202"/>
        <v>0</v>
      </c>
      <c r="AB46" s="165">
        <f t="shared" si="187"/>
        <v>0</v>
      </c>
      <c r="AC46" s="253">
        <f t="shared" si="202"/>
        <v>400</v>
      </c>
      <c r="AD46" s="165">
        <f t="shared" si="202"/>
        <v>400</v>
      </c>
      <c r="AE46" s="165">
        <f t="shared" si="189"/>
        <v>100</v>
      </c>
      <c r="AF46" s="253">
        <f t="shared" si="202"/>
        <v>146.13</v>
      </c>
      <c r="AG46" s="165">
        <f t="shared" si="202"/>
        <v>146.1</v>
      </c>
      <c r="AH46" s="165">
        <f t="shared" si="191"/>
        <v>99.979470334633547</v>
      </c>
      <c r="AI46" s="253">
        <f t="shared" si="202"/>
        <v>821.03</v>
      </c>
      <c r="AJ46" s="165">
        <f t="shared" si="202"/>
        <v>0</v>
      </c>
      <c r="AK46" s="165">
        <f t="shared" si="193"/>
        <v>0</v>
      </c>
      <c r="AL46" s="253">
        <f t="shared" si="202"/>
        <v>114.93</v>
      </c>
      <c r="AM46" s="165">
        <f t="shared" si="202"/>
        <v>0</v>
      </c>
      <c r="AN46" s="165">
        <f t="shared" si="195"/>
        <v>0</v>
      </c>
      <c r="AO46" s="253">
        <f t="shared" si="202"/>
        <v>64.930000000000007</v>
      </c>
      <c r="AP46" s="165">
        <f t="shared" si="202"/>
        <v>0</v>
      </c>
      <c r="AQ46" s="165">
        <f t="shared" si="197"/>
        <v>0</v>
      </c>
      <c r="AR46" s="363"/>
    </row>
    <row r="47" spans="1:44" ht="51.75" customHeight="1">
      <c r="A47" s="371"/>
      <c r="B47" s="355"/>
      <c r="C47" s="354"/>
      <c r="D47" s="152" t="s">
        <v>2</v>
      </c>
      <c r="E47" s="254">
        <f t="shared" si="200"/>
        <v>0</v>
      </c>
      <c r="F47" s="307">
        <f t="shared" si="201"/>
        <v>0</v>
      </c>
      <c r="G47" s="166">
        <f t="shared" si="198"/>
        <v>0</v>
      </c>
      <c r="H47" s="254"/>
      <c r="I47" s="166"/>
      <c r="J47" s="166">
        <f t="shared" si="199"/>
        <v>0</v>
      </c>
      <c r="K47" s="254"/>
      <c r="L47" s="168"/>
      <c r="M47" s="166">
        <f t="shared" si="203"/>
        <v>0</v>
      </c>
      <c r="N47" s="254"/>
      <c r="O47" s="168"/>
      <c r="P47" s="166">
        <f t="shared" si="204"/>
        <v>0</v>
      </c>
      <c r="Q47" s="280"/>
      <c r="R47" s="267"/>
      <c r="S47" s="166">
        <f t="shared" si="205"/>
        <v>0</v>
      </c>
      <c r="T47" s="254"/>
      <c r="U47" s="166"/>
      <c r="V47" s="166">
        <f t="shared" si="206"/>
        <v>0</v>
      </c>
      <c r="W47" s="254"/>
      <c r="X47" s="166"/>
      <c r="Y47" s="166">
        <f t="shared" si="207"/>
        <v>0</v>
      </c>
      <c r="Z47" s="254"/>
      <c r="AA47" s="166"/>
      <c r="AB47" s="166">
        <f t="shared" si="187"/>
        <v>0</v>
      </c>
      <c r="AC47" s="254"/>
      <c r="AD47" s="166"/>
      <c r="AE47" s="166">
        <f t="shared" si="189"/>
        <v>0</v>
      </c>
      <c r="AF47" s="254"/>
      <c r="AG47" s="166"/>
      <c r="AH47" s="166">
        <f t="shared" si="191"/>
        <v>0</v>
      </c>
      <c r="AI47" s="254"/>
      <c r="AJ47" s="166"/>
      <c r="AK47" s="166">
        <f t="shared" si="193"/>
        <v>0</v>
      </c>
      <c r="AL47" s="254"/>
      <c r="AM47" s="166"/>
      <c r="AN47" s="166">
        <f t="shared" si="195"/>
        <v>0</v>
      </c>
      <c r="AO47" s="254"/>
      <c r="AP47" s="166"/>
      <c r="AQ47" s="166">
        <f t="shared" si="197"/>
        <v>0</v>
      </c>
      <c r="AR47" s="363"/>
    </row>
    <row r="48" spans="1:44" ht="30" customHeight="1">
      <c r="A48" s="371"/>
      <c r="B48" s="355"/>
      <c r="C48" s="354"/>
      <c r="D48" s="154" t="s">
        <v>43</v>
      </c>
      <c r="E48" s="254">
        <f t="shared" si="200"/>
        <v>10219.220000000001</v>
      </c>
      <c r="F48" s="307">
        <f t="shared" si="201"/>
        <v>9218.3000000000011</v>
      </c>
      <c r="G48" s="166">
        <f t="shared" si="198"/>
        <v>90.205514706601875</v>
      </c>
      <c r="H48" s="254">
        <f>H52+H56+H60+H64+H68</f>
        <v>2500</v>
      </c>
      <c r="I48" s="166">
        <f t="shared" ref="I48:AP48" si="208">I52+I56+I60+I64+I68</f>
        <v>2500</v>
      </c>
      <c r="J48" s="166">
        <f t="shared" si="199"/>
        <v>100</v>
      </c>
      <c r="K48" s="254">
        <f t="shared" si="208"/>
        <v>1500</v>
      </c>
      <c r="L48" s="168">
        <f t="shared" si="208"/>
        <v>1500</v>
      </c>
      <c r="M48" s="166">
        <f t="shared" si="203"/>
        <v>100</v>
      </c>
      <c r="N48" s="254">
        <f t="shared" si="208"/>
        <v>1741.8</v>
      </c>
      <c r="O48" s="168">
        <f t="shared" si="208"/>
        <v>1741.8</v>
      </c>
      <c r="P48" s="166">
        <f t="shared" si="204"/>
        <v>100</v>
      </c>
      <c r="Q48" s="280">
        <f t="shared" si="208"/>
        <v>2004.3</v>
      </c>
      <c r="R48" s="267">
        <f t="shared" si="208"/>
        <v>2004.3</v>
      </c>
      <c r="S48" s="166">
        <f t="shared" si="205"/>
        <v>100</v>
      </c>
      <c r="T48" s="254">
        <f t="shared" si="208"/>
        <v>780</v>
      </c>
      <c r="U48" s="166">
        <f t="shared" si="208"/>
        <v>780</v>
      </c>
      <c r="V48" s="166">
        <f t="shared" si="206"/>
        <v>100</v>
      </c>
      <c r="W48" s="254">
        <f t="shared" si="208"/>
        <v>146.1</v>
      </c>
      <c r="X48" s="166">
        <f t="shared" si="208"/>
        <v>146.1</v>
      </c>
      <c r="Y48" s="166">
        <f t="shared" si="207"/>
        <v>100</v>
      </c>
      <c r="Z48" s="254">
        <f t="shared" si="208"/>
        <v>0</v>
      </c>
      <c r="AA48" s="166">
        <f t="shared" si="208"/>
        <v>0</v>
      </c>
      <c r="AB48" s="166">
        <f t="shared" si="187"/>
        <v>0</v>
      </c>
      <c r="AC48" s="254">
        <f t="shared" si="208"/>
        <v>400</v>
      </c>
      <c r="AD48" s="166">
        <f t="shared" si="208"/>
        <v>400</v>
      </c>
      <c r="AE48" s="166">
        <f t="shared" si="189"/>
        <v>100</v>
      </c>
      <c r="AF48" s="254">
        <f t="shared" si="208"/>
        <v>146.13</v>
      </c>
      <c r="AG48" s="166">
        <f t="shared" si="208"/>
        <v>146.1</v>
      </c>
      <c r="AH48" s="166">
        <f t="shared" si="191"/>
        <v>99.979470334633547</v>
      </c>
      <c r="AI48" s="254">
        <f t="shared" si="208"/>
        <v>821.03</v>
      </c>
      <c r="AJ48" s="166">
        <f t="shared" si="208"/>
        <v>0</v>
      </c>
      <c r="AK48" s="166">
        <f t="shared" si="193"/>
        <v>0</v>
      </c>
      <c r="AL48" s="254">
        <f t="shared" si="208"/>
        <v>114.93</v>
      </c>
      <c r="AM48" s="166">
        <f t="shared" si="208"/>
        <v>0</v>
      </c>
      <c r="AN48" s="166">
        <f t="shared" si="195"/>
        <v>0</v>
      </c>
      <c r="AO48" s="254">
        <f t="shared" si="208"/>
        <v>64.930000000000007</v>
      </c>
      <c r="AP48" s="166">
        <f t="shared" si="208"/>
        <v>0</v>
      </c>
      <c r="AQ48" s="166">
        <f t="shared" si="197"/>
        <v>0</v>
      </c>
      <c r="AR48" s="363"/>
    </row>
    <row r="49" spans="1:44" ht="30" customHeight="1">
      <c r="A49" s="371"/>
      <c r="B49" s="355"/>
      <c r="C49" s="354"/>
      <c r="D49" s="152" t="s">
        <v>264</v>
      </c>
      <c r="E49" s="254">
        <f t="shared" si="200"/>
        <v>0</v>
      </c>
      <c r="F49" s="307">
        <f t="shared" si="201"/>
        <v>0</v>
      </c>
      <c r="G49" s="166">
        <f t="shared" si="198"/>
        <v>0</v>
      </c>
      <c r="H49" s="254"/>
      <c r="I49" s="166"/>
      <c r="J49" s="166">
        <f t="shared" si="199"/>
        <v>0</v>
      </c>
      <c r="K49" s="254"/>
      <c r="L49" s="168"/>
      <c r="M49" s="166">
        <f t="shared" si="203"/>
        <v>0</v>
      </c>
      <c r="N49" s="254"/>
      <c r="O49" s="168"/>
      <c r="P49" s="166">
        <f t="shared" si="204"/>
        <v>0</v>
      </c>
      <c r="Q49" s="280"/>
      <c r="R49" s="267"/>
      <c r="S49" s="166">
        <f t="shared" si="205"/>
        <v>0</v>
      </c>
      <c r="T49" s="254"/>
      <c r="U49" s="166"/>
      <c r="V49" s="166">
        <f t="shared" si="206"/>
        <v>0</v>
      </c>
      <c r="W49" s="254"/>
      <c r="X49" s="166"/>
      <c r="Y49" s="166">
        <f t="shared" si="207"/>
        <v>0</v>
      </c>
      <c r="Z49" s="254"/>
      <c r="AA49" s="166"/>
      <c r="AB49" s="166">
        <f t="shared" si="187"/>
        <v>0</v>
      </c>
      <c r="AC49" s="254"/>
      <c r="AD49" s="166"/>
      <c r="AE49" s="166">
        <f t="shared" si="189"/>
        <v>0</v>
      </c>
      <c r="AF49" s="254"/>
      <c r="AG49" s="166"/>
      <c r="AH49" s="166">
        <f t="shared" si="191"/>
        <v>0</v>
      </c>
      <c r="AI49" s="254"/>
      <c r="AJ49" s="166"/>
      <c r="AK49" s="166">
        <f t="shared" si="193"/>
        <v>0</v>
      </c>
      <c r="AL49" s="254"/>
      <c r="AM49" s="166"/>
      <c r="AN49" s="166">
        <f t="shared" si="195"/>
        <v>0</v>
      </c>
      <c r="AO49" s="254"/>
      <c r="AP49" s="166"/>
      <c r="AQ49" s="166">
        <f t="shared" si="197"/>
        <v>0</v>
      </c>
      <c r="AR49" s="363"/>
    </row>
    <row r="50" spans="1:44" ht="30" customHeight="1">
      <c r="A50" s="356" t="s">
        <v>265</v>
      </c>
      <c r="B50" s="357" t="s">
        <v>326</v>
      </c>
      <c r="C50" s="356" t="s">
        <v>314</v>
      </c>
      <c r="D50" s="159" t="s">
        <v>41</v>
      </c>
      <c r="E50" s="253">
        <f t="shared" si="200"/>
        <v>2800</v>
      </c>
      <c r="F50" s="306">
        <f t="shared" si="201"/>
        <v>2500</v>
      </c>
      <c r="G50" s="165">
        <f t="shared" si="198"/>
        <v>89.285714285714292</v>
      </c>
      <c r="H50" s="253">
        <f t="shared" ref="H50:AP50" si="209">H52+H51+H53</f>
        <v>500</v>
      </c>
      <c r="I50" s="167">
        <f t="shared" si="209"/>
        <v>500</v>
      </c>
      <c r="J50" s="165">
        <f t="shared" si="199"/>
        <v>100</v>
      </c>
      <c r="K50" s="253">
        <f t="shared" si="209"/>
        <v>800</v>
      </c>
      <c r="L50" s="167">
        <f t="shared" si="209"/>
        <v>800</v>
      </c>
      <c r="M50" s="165">
        <f t="shared" si="203"/>
        <v>100</v>
      </c>
      <c r="N50" s="253">
        <f t="shared" si="209"/>
        <v>250</v>
      </c>
      <c r="O50" s="167">
        <f t="shared" si="209"/>
        <v>250</v>
      </c>
      <c r="P50" s="165">
        <f t="shared" si="204"/>
        <v>100</v>
      </c>
      <c r="Q50" s="279">
        <f t="shared" si="209"/>
        <v>700</v>
      </c>
      <c r="R50" s="291">
        <f t="shared" si="209"/>
        <v>700</v>
      </c>
      <c r="S50" s="165">
        <f t="shared" si="205"/>
        <v>100</v>
      </c>
      <c r="T50" s="253">
        <f t="shared" si="209"/>
        <v>250</v>
      </c>
      <c r="U50" s="167">
        <f t="shared" si="209"/>
        <v>250</v>
      </c>
      <c r="V50" s="165">
        <f t="shared" si="206"/>
        <v>100</v>
      </c>
      <c r="W50" s="253">
        <f t="shared" si="209"/>
        <v>0</v>
      </c>
      <c r="X50" s="167">
        <f t="shared" si="209"/>
        <v>0</v>
      </c>
      <c r="Y50" s="165">
        <f t="shared" si="207"/>
        <v>0</v>
      </c>
      <c r="Z50" s="253">
        <f t="shared" si="209"/>
        <v>0</v>
      </c>
      <c r="AA50" s="167">
        <f t="shared" si="209"/>
        <v>0</v>
      </c>
      <c r="AB50" s="165">
        <f t="shared" si="187"/>
        <v>0</v>
      </c>
      <c r="AC50" s="253">
        <f t="shared" si="209"/>
        <v>0</v>
      </c>
      <c r="AD50" s="167">
        <f t="shared" si="209"/>
        <v>0</v>
      </c>
      <c r="AE50" s="165">
        <f t="shared" si="189"/>
        <v>0</v>
      </c>
      <c r="AF50" s="253">
        <f t="shared" si="209"/>
        <v>0</v>
      </c>
      <c r="AG50" s="167">
        <f t="shared" si="209"/>
        <v>0</v>
      </c>
      <c r="AH50" s="165">
        <f t="shared" si="191"/>
        <v>0</v>
      </c>
      <c r="AI50" s="253">
        <f t="shared" si="209"/>
        <v>250</v>
      </c>
      <c r="AJ50" s="167">
        <f t="shared" si="209"/>
        <v>0</v>
      </c>
      <c r="AK50" s="165">
        <f t="shared" si="193"/>
        <v>0</v>
      </c>
      <c r="AL50" s="253">
        <f t="shared" si="209"/>
        <v>50</v>
      </c>
      <c r="AM50" s="167">
        <f t="shared" si="209"/>
        <v>0</v>
      </c>
      <c r="AN50" s="165">
        <f t="shared" si="195"/>
        <v>0</v>
      </c>
      <c r="AO50" s="253">
        <f t="shared" si="209"/>
        <v>0</v>
      </c>
      <c r="AP50" s="167">
        <f t="shared" si="209"/>
        <v>0</v>
      </c>
      <c r="AQ50" s="165">
        <f t="shared" si="197"/>
        <v>0</v>
      </c>
      <c r="AR50" s="356"/>
    </row>
    <row r="51" spans="1:44" ht="48.75" customHeight="1">
      <c r="A51" s="356"/>
      <c r="B51" s="357"/>
      <c r="C51" s="356"/>
      <c r="D51" s="160" t="s">
        <v>2</v>
      </c>
      <c r="E51" s="254"/>
      <c r="F51" s="307"/>
      <c r="G51" s="166"/>
      <c r="H51" s="254"/>
      <c r="I51" s="168"/>
      <c r="J51" s="166"/>
      <c r="K51" s="254"/>
      <c r="L51" s="168"/>
      <c r="M51" s="166"/>
      <c r="N51" s="254"/>
      <c r="O51" s="168"/>
      <c r="P51" s="166">
        <f t="shared" si="204"/>
        <v>0</v>
      </c>
      <c r="Q51" s="280"/>
      <c r="R51" s="267"/>
      <c r="S51" s="166">
        <f t="shared" si="205"/>
        <v>0</v>
      </c>
      <c r="T51" s="254"/>
      <c r="U51" s="168"/>
      <c r="V51" s="166">
        <f t="shared" si="206"/>
        <v>0</v>
      </c>
      <c r="W51" s="254"/>
      <c r="X51" s="168"/>
      <c r="Y51" s="166">
        <f t="shared" si="207"/>
        <v>0</v>
      </c>
      <c r="Z51" s="254"/>
      <c r="AA51" s="168"/>
      <c r="AB51" s="166">
        <f t="shared" si="187"/>
        <v>0</v>
      </c>
      <c r="AC51" s="254"/>
      <c r="AD51" s="168"/>
      <c r="AE51" s="166">
        <f t="shared" si="189"/>
        <v>0</v>
      </c>
      <c r="AF51" s="254"/>
      <c r="AG51" s="168"/>
      <c r="AH51" s="166">
        <f t="shared" si="191"/>
        <v>0</v>
      </c>
      <c r="AI51" s="254"/>
      <c r="AJ51" s="168"/>
      <c r="AK51" s="166">
        <f t="shared" si="193"/>
        <v>0</v>
      </c>
      <c r="AL51" s="254"/>
      <c r="AM51" s="168"/>
      <c r="AN51" s="166">
        <f t="shared" si="195"/>
        <v>0</v>
      </c>
      <c r="AO51" s="254"/>
      <c r="AP51" s="168"/>
      <c r="AQ51" s="166">
        <f t="shared" si="197"/>
        <v>0</v>
      </c>
      <c r="AR51" s="356"/>
    </row>
    <row r="52" spans="1:44" ht="30" customHeight="1">
      <c r="A52" s="356"/>
      <c r="B52" s="357"/>
      <c r="C52" s="356"/>
      <c r="D52" s="161" t="s">
        <v>43</v>
      </c>
      <c r="E52" s="254">
        <f t="shared" si="200"/>
        <v>2800</v>
      </c>
      <c r="F52" s="307">
        <f t="shared" si="201"/>
        <v>2500</v>
      </c>
      <c r="G52" s="166">
        <f t="shared" si="198"/>
        <v>89.285714285714292</v>
      </c>
      <c r="H52" s="254">
        <v>500</v>
      </c>
      <c r="I52" s="168">
        <v>500</v>
      </c>
      <c r="J52" s="166">
        <f t="shared" si="199"/>
        <v>100</v>
      </c>
      <c r="K52" s="254">
        <v>800</v>
      </c>
      <c r="L52" s="168">
        <v>800</v>
      </c>
      <c r="M52" s="166">
        <f t="shared" si="203"/>
        <v>100</v>
      </c>
      <c r="N52" s="254">
        <v>250</v>
      </c>
      <c r="O52" s="168">
        <v>250</v>
      </c>
      <c r="P52" s="166">
        <f t="shared" si="204"/>
        <v>100</v>
      </c>
      <c r="Q52" s="280">
        <v>700</v>
      </c>
      <c r="R52" s="267">
        <v>700</v>
      </c>
      <c r="S52" s="166">
        <f t="shared" si="205"/>
        <v>100</v>
      </c>
      <c r="T52" s="254">
        <v>250</v>
      </c>
      <c r="U52" s="168">
        <v>250</v>
      </c>
      <c r="V52" s="166">
        <f t="shared" si="206"/>
        <v>100</v>
      </c>
      <c r="W52" s="254">
        <v>0</v>
      </c>
      <c r="X52" s="168"/>
      <c r="Y52" s="166">
        <f t="shared" si="207"/>
        <v>0</v>
      </c>
      <c r="Z52" s="254"/>
      <c r="AA52" s="168"/>
      <c r="AB52" s="166">
        <f t="shared" si="187"/>
        <v>0</v>
      </c>
      <c r="AC52" s="254">
        <v>0</v>
      </c>
      <c r="AD52" s="168"/>
      <c r="AE52" s="166">
        <f t="shared" si="189"/>
        <v>0</v>
      </c>
      <c r="AF52" s="254"/>
      <c r="AG52" s="168"/>
      <c r="AH52" s="166">
        <f t="shared" si="191"/>
        <v>0</v>
      </c>
      <c r="AI52" s="254">
        <v>250</v>
      </c>
      <c r="AJ52" s="168"/>
      <c r="AK52" s="166">
        <f t="shared" si="193"/>
        <v>0</v>
      </c>
      <c r="AL52" s="254">
        <v>50</v>
      </c>
      <c r="AM52" s="168"/>
      <c r="AN52" s="166">
        <f t="shared" si="195"/>
        <v>0</v>
      </c>
      <c r="AO52" s="254">
        <v>0</v>
      </c>
      <c r="AP52" s="168"/>
      <c r="AQ52" s="166">
        <f t="shared" si="197"/>
        <v>0</v>
      </c>
      <c r="AR52" s="356"/>
    </row>
    <row r="53" spans="1:44" ht="30" customHeight="1">
      <c r="A53" s="356"/>
      <c r="B53" s="357"/>
      <c r="C53" s="356"/>
      <c r="D53" s="160" t="s">
        <v>264</v>
      </c>
      <c r="E53" s="254">
        <f t="shared" si="200"/>
        <v>0</v>
      </c>
      <c r="F53" s="307">
        <f t="shared" si="201"/>
        <v>0</v>
      </c>
      <c r="G53" s="166">
        <f t="shared" si="198"/>
        <v>0</v>
      </c>
      <c r="H53" s="254"/>
      <c r="I53" s="168"/>
      <c r="J53" s="166">
        <f t="shared" si="199"/>
        <v>0</v>
      </c>
      <c r="K53" s="254"/>
      <c r="L53" s="168"/>
      <c r="M53" s="166">
        <f t="shared" si="203"/>
        <v>0</v>
      </c>
      <c r="N53" s="254"/>
      <c r="O53" s="168"/>
      <c r="P53" s="166">
        <f t="shared" si="204"/>
        <v>0</v>
      </c>
      <c r="Q53" s="280"/>
      <c r="R53" s="267"/>
      <c r="S53" s="166">
        <f t="shared" si="205"/>
        <v>0</v>
      </c>
      <c r="T53" s="254"/>
      <c r="U53" s="168"/>
      <c r="V53" s="166">
        <f t="shared" si="206"/>
        <v>0</v>
      </c>
      <c r="W53" s="254"/>
      <c r="X53" s="168"/>
      <c r="Y53" s="166">
        <f t="shared" si="207"/>
        <v>0</v>
      </c>
      <c r="Z53" s="254"/>
      <c r="AA53" s="168"/>
      <c r="AB53" s="166">
        <f t="shared" si="187"/>
        <v>0</v>
      </c>
      <c r="AC53" s="254"/>
      <c r="AD53" s="168"/>
      <c r="AE53" s="166">
        <f t="shared" si="189"/>
        <v>0</v>
      </c>
      <c r="AF53" s="254"/>
      <c r="AG53" s="168"/>
      <c r="AH53" s="166">
        <f t="shared" si="191"/>
        <v>0</v>
      </c>
      <c r="AI53" s="254"/>
      <c r="AJ53" s="168"/>
      <c r="AK53" s="166">
        <f t="shared" si="193"/>
        <v>0</v>
      </c>
      <c r="AL53" s="254"/>
      <c r="AM53" s="168"/>
      <c r="AN53" s="166">
        <f t="shared" si="195"/>
        <v>0</v>
      </c>
      <c r="AO53" s="254"/>
      <c r="AP53" s="168"/>
      <c r="AQ53" s="166">
        <f t="shared" si="197"/>
        <v>0</v>
      </c>
      <c r="AR53" s="356"/>
    </row>
    <row r="54" spans="1:44" ht="30" customHeight="1">
      <c r="A54" s="356" t="s">
        <v>307</v>
      </c>
      <c r="B54" s="357" t="s">
        <v>327</v>
      </c>
      <c r="C54" s="356"/>
      <c r="D54" s="159" t="s">
        <v>41</v>
      </c>
      <c r="E54" s="253">
        <f t="shared" si="200"/>
        <v>6234.9</v>
      </c>
      <c r="F54" s="306">
        <f t="shared" si="201"/>
        <v>6100</v>
      </c>
      <c r="G54" s="165">
        <f t="shared" si="198"/>
        <v>97.836372676386148</v>
      </c>
      <c r="H54" s="253">
        <f t="shared" ref="H54:AP54" si="210">H56+H55+H57</f>
        <v>1900</v>
      </c>
      <c r="I54" s="167">
        <f t="shared" si="210"/>
        <v>1900</v>
      </c>
      <c r="J54" s="165">
        <f t="shared" si="199"/>
        <v>100</v>
      </c>
      <c r="K54" s="253">
        <f t="shared" si="210"/>
        <v>700</v>
      </c>
      <c r="L54" s="167">
        <f t="shared" si="210"/>
        <v>700</v>
      </c>
      <c r="M54" s="165">
        <f t="shared" si="203"/>
        <v>100</v>
      </c>
      <c r="N54" s="253">
        <f t="shared" si="210"/>
        <v>1400</v>
      </c>
      <c r="O54" s="167">
        <f t="shared" si="210"/>
        <v>1400</v>
      </c>
      <c r="P54" s="165">
        <f t="shared" si="204"/>
        <v>100</v>
      </c>
      <c r="Q54" s="279">
        <f t="shared" si="210"/>
        <v>1200</v>
      </c>
      <c r="R54" s="291">
        <f t="shared" si="210"/>
        <v>1200</v>
      </c>
      <c r="S54" s="165">
        <f t="shared" si="205"/>
        <v>100</v>
      </c>
      <c r="T54" s="253">
        <f t="shared" si="210"/>
        <v>500</v>
      </c>
      <c r="U54" s="167">
        <f t="shared" si="210"/>
        <v>500</v>
      </c>
      <c r="V54" s="165">
        <f t="shared" si="206"/>
        <v>100</v>
      </c>
      <c r="W54" s="253">
        <f t="shared" si="210"/>
        <v>0</v>
      </c>
      <c r="X54" s="167">
        <f t="shared" si="210"/>
        <v>0</v>
      </c>
      <c r="Y54" s="165">
        <f t="shared" si="207"/>
        <v>0</v>
      </c>
      <c r="Z54" s="253">
        <f t="shared" si="210"/>
        <v>0</v>
      </c>
      <c r="AA54" s="167">
        <f t="shared" si="210"/>
        <v>0</v>
      </c>
      <c r="AB54" s="165">
        <f t="shared" si="187"/>
        <v>0</v>
      </c>
      <c r="AC54" s="253">
        <f t="shared" si="210"/>
        <v>400</v>
      </c>
      <c r="AD54" s="167">
        <f t="shared" si="210"/>
        <v>400</v>
      </c>
      <c r="AE54" s="165">
        <f t="shared" si="189"/>
        <v>100</v>
      </c>
      <c r="AF54" s="253">
        <f t="shared" si="210"/>
        <v>0</v>
      </c>
      <c r="AG54" s="167">
        <f t="shared" si="210"/>
        <v>0</v>
      </c>
      <c r="AH54" s="165">
        <f t="shared" si="191"/>
        <v>0</v>
      </c>
      <c r="AI54" s="253">
        <f t="shared" si="210"/>
        <v>134.9</v>
      </c>
      <c r="AJ54" s="167">
        <f t="shared" si="210"/>
        <v>0</v>
      </c>
      <c r="AK54" s="165">
        <f t="shared" si="193"/>
        <v>0</v>
      </c>
      <c r="AL54" s="253">
        <f t="shared" si="210"/>
        <v>0</v>
      </c>
      <c r="AM54" s="167">
        <f t="shared" si="210"/>
        <v>0</v>
      </c>
      <c r="AN54" s="165">
        <f t="shared" si="195"/>
        <v>0</v>
      </c>
      <c r="AO54" s="253">
        <f t="shared" si="210"/>
        <v>0</v>
      </c>
      <c r="AP54" s="167">
        <f t="shared" si="210"/>
        <v>0</v>
      </c>
      <c r="AQ54" s="165">
        <f t="shared" si="197"/>
        <v>0</v>
      </c>
      <c r="AR54" s="379"/>
    </row>
    <row r="55" spans="1:44" ht="48" customHeight="1">
      <c r="A55" s="356"/>
      <c r="B55" s="357"/>
      <c r="C55" s="356"/>
      <c r="D55" s="160" t="s">
        <v>2</v>
      </c>
      <c r="E55" s="254">
        <f t="shared" si="200"/>
        <v>0</v>
      </c>
      <c r="F55" s="307">
        <f t="shared" si="201"/>
        <v>0</v>
      </c>
      <c r="G55" s="166">
        <f t="shared" si="198"/>
        <v>0</v>
      </c>
      <c r="H55" s="254"/>
      <c r="I55" s="168"/>
      <c r="J55" s="166">
        <f t="shared" si="199"/>
        <v>0</v>
      </c>
      <c r="K55" s="254"/>
      <c r="L55" s="168"/>
      <c r="M55" s="166">
        <f t="shared" si="203"/>
        <v>0</v>
      </c>
      <c r="N55" s="254"/>
      <c r="O55" s="168"/>
      <c r="P55" s="166">
        <f t="shared" si="204"/>
        <v>0</v>
      </c>
      <c r="Q55" s="280"/>
      <c r="R55" s="267"/>
      <c r="S55" s="166">
        <f t="shared" si="205"/>
        <v>0</v>
      </c>
      <c r="T55" s="254"/>
      <c r="U55" s="168"/>
      <c r="V55" s="166">
        <f t="shared" si="206"/>
        <v>0</v>
      </c>
      <c r="W55" s="254"/>
      <c r="X55" s="168"/>
      <c r="Y55" s="166">
        <f t="shared" si="207"/>
        <v>0</v>
      </c>
      <c r="Z55" s="254"/>
      <c r="AA55" s="168"/>
      <c r="AB55" s="166">
        <f t="shared" si="187"/>
        <v>0</v>
      </c>
      <c r="AC55" s="254"/>
      <c r="AD55" s="168"/>
      <c r="AE55" s="166">
        <f t="shared" si="189"/>
        <v>0</v>
      </c>
      <c r="AF55" s="254"/>
      <c r="AG55" s="168"/>
      <c r="AH55" s="166">
        <f t="shared" si="191"/>
        <v>0</v>
      </c>
      <c r="AI55" s="254"/>
      <c r="AJ55" s="168"/>
      <c r="AK55" s="166">
        <f t="shared" si="193"/>
        <v>0</v>
      </c>
      <c r="AL55" s="254"/>
      <c r="AM55" s="168"/>
      <c r="AN55" s="166">
        <f t="shared" si="195"/>
        <v>0</v>
      </c>
      <c r="AO55" s="254"/>
      <c r="AP55" s="168"/>
      <c r="AQ55" s="166">
        <f t="shared" si="197"/>
        <v>0</v>
      </c>
      <c r="AR55" s="379"/>
    </row>
    <row r="56" spans="1:44" ht="30" customHeight="1">
      <c r="A56" s="356"/>
      <c r="B56" s="357"/>
      <c r="C56" s="356"/>
      <c r="D56" s="161" t="s">
        <v>43</v>
      </c>
      <c r="E56" s="254">
        <f t="shared" si="200"/>
        <v>6234.9</v>
      </c>
      <c r="F56" s="307">
        <f t="shared" si="201"/>
        <v>6100</v>
      </c>
      <c r="G56" s="166">
        <f t="shared" si="198"/>
        <v>97.836372676386148</v>
      </c>
      <c r="H56" s="254">
        <v>1900</v>
      </c>
      <c r="I56" s="168">
        <v>1900</v>
      </c>
      <c r="J56" s="166">
        <f t="shared" si="199"/>
        <v>100</v>
      </c>
      <c r="K56" s="254">
        <v>700</v>
      </c>
      <c r="L56" s="168">
        <v>700</v>
      </c>
      <c r="M56" s="166">
        <f t="shared" si="203"/>
        <v>100</v>
      </c>
      <c r="N56" s="254">
        <v>1400</v>
      </c>
      <c r="O56" s="168">
        <v>1400</v>
      </c>
      <c r="P56" s="166">
        <f t="shared" si="204"/>
        <v>100</v>
      </c>
      <c r="Q56" s="280">
        <v>1200</v>
      </c>
      <c r="R56" s="267">
        <v>1200</v>
      </c>
      <c r="S56" s="166">
        <f t="shared" si="205"/>
        <v>100</v>
      </c>
      <c r="T56" s="254">
        <v>500</v>
      </c>
      <c r="U56" s="168">
        <v>500</v>
      </c>
      <c r="V56" s="166">
        <f t="shared" si="206"/>
        <v>100</v>
      </c>
      <c r="W56" s="254"/>
      <c r="X56" s="168"/>
      <c r="Y56" s="166">
        <f t="shared" si="207"/>
        <v>0</v>
      </c>
      <c r="Z56" s="254"/>
      <c r="AA56" s="168"/>
      <c r="AB56" s="166">
        <f t="shared" si="187"/>
        <v>0</v>
      </c>
      <c r="AC56" s="254">
        <f>140.9+259.1</f>
        <v>400</v>
      </c>
      <c r="AD56" s="168">
        <v>400</v>
      </c>
      <c r="AE56" s="166">
        <f t="shared" si="189"/>
        <v>100</v>
      </c>
      <c r="AF56" s="254"/>
      <c r="AG56" s="168"/>
      <c r="AH56" s="166">
        <f t="shared" si="191"/>
        <v>0</v>
      </c>
      <c r="AI56" s="254">
        <v>134.9</v>
      </c>
      <c r="AJ56" s="168"/>
      <c r="AK56" s="166">
        <f t="shared" si="193"/>
        <v>0</v>
      </c>
      <c r="AL56" s="254">
        <v>0</v>
      </c>
      <c r="AM56" s="168"/>
      <c r="AN56" s="166">
        <f t="shared" si="195"/>
        <v>0</v>
      </c>
      <c r="AO56" s="254">
        <v>0</v>
      </c>
      <c r="AP56" s="168"/>
      <c r="AQ56" s="166">
        <f t="shared" si="197"/>
        <v>0</v>
      </c>
      <c r="AR56" s="379"/>
    </row>
    <row r="57" spans="1:44" ht="30" customHeight="1">
      <c r="A57" s="356"/>
      <c r="B57" s="357"/>
      <c r="C57" s="356"/>
      <c r="D57" s="160" t="s">
        <v>264</v>
      </c>
      <c r="E57" s="254">
        <f t="shared" si="200"/>
        <v>0</v>
      </c>
      <c r="F57" s="307">
        <f t="shared" si="201"/>
        <v>0</v>
      </c>
      <c r="G57" s="166">
        <f t="shared" si="198"/>
        <v>0</v>
      </c>
      <c r="H57" s="254"/>
      <c r="I57" s="168"/>
      <c r="J57" s="166">
        <f t="shared" si="199"/>
        <v>0</v>
      </c>
      <c r="K57" s="254"/>
      <c r="L57" s="168"/>
      <c r="M57" s="166">
        <f t="shared" si="203"/>
        <v>0</v>
      </c>
      <c r="N57" s="254"/>
      <c r="O57" s="168"/>
      <c r="P57" s="166">
        <f t="shared" si="204"/>
        <v>0</v>
      </c>
      <c r="Q57" s="280"/>
      <c r="R57" s="267"/>
      <c r="S57" s="166">
        <f t="shared" si="205"/>
        <v>0</v>
      </c>
      <c r="T57" s="254"/>
      <c r="U57" s="168"/>
      <c r="V57" s="166">
        <f t="shared" si="206"/>
        <v>0</v>
      </c>
      <c r="W57" s="254"/>
      <c r="X57" s="168"/>
      <c r="Y57" s="166">
        <f t="shared" si="207"/>
        <v>0</v>
      </c>
      <c r="Z57" s="254"/>
      <c r="AA57" s="168"/>
      <c r="AB57" s="166">
        <f t="shared" si="187"/>
        <v>0</v>
      </c>
      <c r="AC57" s="254"/>
      <c r="AD57" s="168"/>
      <c r="AE57" s="166">
        <f t="shared" si="189"/>
        <v>0</v>
      </c>
      <c r="AF57" s="254"/>
      <c r="AG57" s="168"/>
      <c r="AH57" s="166">
        <f t="shared" si="191"/>
        <v>0</v>
      </c>
      <c r="AI57" s="254"/>
      <c r="AJ57" s="168"/>
      <c r="AK57" s="166">
        <f t="shared" si="193"/>
        <v>0</v>
      </c>
      <c r="AL57" s="254"/>
      <c r="AM57" s="168"/>
      <c r="AN57" s="166">
        <f t="shared" si="195"/>
        <v>0</v>
      </c>
      <c r="AO57" s="254"/>
      <c r="AP57" s="168"/>
      <c r="AQ57" s="166">
        <f t="shared" si="197"/>
        <v>0</v>
      </c>
      <c r="AR57" s="379"/>
    </row>
    <row r="58" spans="1:44" ht="30" customHeight="1">
      <c r="A58" s="356" t="s">
        <v>308</v>
      </c>
      <c r="B58" s="357" t="s">
        <v>328</v>
      </c>
      <c r="C58" s="356"/>
      <c r="D58" s="159" t="s">
        <v>41</v>
      </c>
      <c r="E58" s="253">
        <f t="shared" si="200"/>
        <v>180</v>
      </c>
      <c r="F58" s="306">
        <f t="shared" si="201"/>
        <v>180</v>
      </c>
      <c r="G58" s="165">
        <f t="shared" si="198"/>
        <v>100</v>
      </c>
      <c r="H58" s="253">
        <f t="shared" ref="H58:AP58" si="211">H60+H59+H61</f>
        <v>100</v>
      </c>
      <c r="I58" s="167">
        <f t="shared" si="211"/>
        <v>100</v>
      </c>
      <c r="J58" s="165">
        <f t="shared" si="199"/>
        <v>100</v>
      </c>
      <c r="K58" s="253">
        <f t="shared" si="211"/>
        <v>0</v>
      </c>
      <c r="L58" s="167">
        <f t="shared" si="211"/>
        <v>0</v>
      </c>
      <c r="M58" s="165">
        <f t="shared" si="203"/>
        <v>0</v>
      </c>
      <c r="N58" s="253">
        <f t="shared" si="211"/>
        <v>0</v>
      </c>
      <c r="O58" s="167">
        <f t="shared" si="211"/>
        <v>0</v>
      </c>
      <c r="P58" s="165">
        <f t="shared" si="204"/>
        <v>0</v>
      </c>
      <c r="Q58" s="279">
        <f t="shared" si="211"/>
        <v>50</v>
      </c>
      <c r="R58" s="291">
        <f t="shared" si="211"/>
        <v>50</v>
      </c>
      <c r="S58" s="165">
        <f t="shared" si="205"/>
        <v>100</v>
      </c>
      <c r="T58" s="253">
        <f t="shared" si="211"/>
        <v>30</v>
      </c>
      <c r="U58" s="167">
        <f t="shared" si="211"/>
        <v>30</v>
      </c>
      <c r="V58" s="165">
        <f t="shared" si="206"/>
        <v>100</v>
      </c>
      <c r="W58" s="253">
        <f t="shared" si="211"/>
        <v>0</v>
      </c>
      <c r="X58" s="167">
        <f t="shared" si="211"/>
        <v>0</v>
      </c>
      <c r="Y58" s="165">
        <f t="shared" si="207"/>
        <v>0</v>
      </c>
      <c r="Z58" s="253">
        <f t="shared" si="211"/>
        <v>0</v>
      </c>
      <c r="AA58" s="167">
        <f t="shared" si="211"/>
        <v>0</v>
      </c>
      <c r="AB58" s="165">
        <f t="shared" si="187"/>
        <v>0</v>
      </c>
      <c r="AC58" s="253">
        <f t="shared" si="211"/>
        <v>0</v>
      </c>
      <c r="AD58" s="167">
        <f t="shared" si="211"/>
        <v>0</v>
      </c>
      <c r="AE58" s="165">
        <f t="shared" si="189"/>
        <v>0</v>
      </c>
      <c r="AF58" s="253">
        <f t="shared" si="211"/>
        <v>0</v>
      </c>
      <c r="AG58" s="167">
        <f t="shared" si="211"/>
        <v>0</v>
      </c>
      <c r="AH58" s="165">
        <f t="shared" si="191"/>
        <v>0</v>
      </c>
      <c r="AI58" s="253">
        <f t="shared" si="211"/>
        <v>0</v>
      </c>
      <c r="AJ58" s="167">
        <f t="shared" si="211"/>
        <v>0</v>
      </c>
      <c r="AK58" s="165">
        <f t="shared" si="193"/>
        <v>0</v>
      </c>
      <c r="AL58" s="253">
        <f t="shared" si="211"/>
        <v>0</v>
      </c>
      <c r="AM58" s="167">
        <f t="shared" si="211"/>
        <v>0</v>
      </c>
      <c r="AN58" s="165">
        <f t="shared" si="195"/>
        <v>0</v>
      </c>
      <c r="AO58" s="253">
        <f t="shared" si="211"/>
        <v>0</v>
      </c>
      <c r="AP58" s="167">
        <f t="shared" si="211"/>
        <v>0</v>
      </c>
      <c r="AQ58" s="165">
        <f t="shared" si="197"/>
        <v>0</v>
      </c>
      <c r="AR58" s="356"/>
    </row>
    <row r="59" spans="1:44" ht="51" customHeight="1">
      <c r="A59" s="356"/>
      <c r="B59" s="357"/>
      <c r="C59" s="356"/>
      <c r="D59" s="160" t="s">
        <v>2</v>
      </c>
      <c r="E59" s="254">
        <f t="shared" si="200"/>
        <v>0</v>
      </c>
      <c r="F59" s="307">
        <f t="shared" si="201"/>
        <v>0</v>
      </c>
      <c r="G59" s="166">
        <f t="shared" si="198"/>
        <v>0</v>
      </c>
      <c r="H59" s="254"/>
      <c r="I59" s="168"/>
      <c r="J59" s="166">
        <f t="shared" si="199"/>
        <v>0</v>
      </c>
      <c r="K59" s="254"/>
      <c r="L59" s="168"/>
      <c r="M59" s="166">
        <f t="shared" si="203"/>
        <v>0</v>
      </c>
      <c r="N59" s="254"/>
      <c r="O59" s="168"/>
      <c r="P59" s="166">
        <f t="shared" si="204"/>
        <v>0</v>
      </c>
      <c r="Q59" s="280"/>
      <c r="R59" s="267"/>
      <c r="S59" s="166">
        <f t="shared" si="205"/>
        <v>0</v>
      </c>
      <c r="T59" s="254"/>
      <c r="U59" s="168"/>
      <c r="V59" s="166">
        <f t="shared" si="206"/>
        <v>0</v>
      </c>
      <c r="W59" s="254"/>
      <c r="X59" s="168"/>
      <c r="Y59" s="166">
        <f t="shared" si="207"/>
        <v>0</v>
      </c>
      <c r="Z59" s="254"/>
      <c r="AA59" s="168"/>
      <c r="AB59" s="166">
        <f t="shared" si="187"/>
        <v>0</v>
      </c>
      <c r="AC59" s="254"/>
      <c r="AD59" s="168"/>
      <c r="AE59" s="166">
        <f t="shared" si="189"/>
        <v>0</v>
      </c>
      <c r="AF59" s="254"/>
      <c r="AG59" s="168"/>
      <c r="AH59" s="166">
        <f t="shared" si="191"/>
        <v>0</v>
      </c>
      <c r="AI59" s="254"/>
      <c r="AJ59" s="168"/>
      <c r="AK59" s="166">
        <f t="shared" si="193"/>
        <v>0</v>
      </c>
      <c r="AL59" s="254"/>
      <c r="AM59" s="168"/>
      <c r="AN59" s="166">
        <f t="shared" si="195"/>
        <v>0</v>
      </c>
      <c r="AO59" s="254"/>
      <c r="AP59" s="168"/>
      <c r="AQ59" s="166">
        <f t="shared" si="197"/>
        <v>0</v>
      </c>
      <c r="AR59" s="356"/>
    </row>
    <row r="60" spans="1:44" ht="30" customHeight="1">
      <c r="A60" s="356"/>
      <c r="B60" s="357"/>
      <c r="C60" s="356"/>
      <c r="D60" s="161" t="s">
        <v>43</v>
      </c>
      <c r="E60" s="254">
        <f t="shared" si="200"/>
        <v>180</v>
      </c>
      <c r="F60" s="307">
        <f t="shared" si="201"/>
        <v>180</v>
      </c>
      <c r="G60" s="166">
        <f t="shared" si="198"/>
        <v>100</v>
      </c>
      <c r="H60" s="254">
        <v>100</v>
      </c>
      <c r="I60" s="168">
        <v>100</v>
      </c>
      <c r="J60" s="166">
        <f t="shared" si="199"/>
        <v>100</v>
      </c>
      <c r="K60" s="254">
        <v>0</v>
      </c>
      <c r="L60" s="168">
        <v>0</v>
      </c>
      <c r="M60" s="166">
        <f t="shared" si="203"/>
        <v>0</v>
      </c>
      <c r="N60" s="254">
        <v>0</v>
      </c>
      <c r="O60" s="168">
        <v>0</v>
      </c>
      <c r="P60" s="166">
        <f t="shared" si="204"/>
        <v>0</v>
      </c>
      <c r="Q60" s="280">
        <v>50</v>
      </c>
      <c r="R60" s="267">
        <v>50</v>
      </c>
      <c r="S60" s="166">
        <f t="shared" si="205"/>
        <v>100</v>
      </c>
      <c r="T60" s="254">
        <v>30</v>
      </c>
      <c r="U60" s="168">
        <v>30</v>
      </c>
      <c r="V60" s="166">
        <f t="shared" si="206"/>
        <v>100</v>
      </c>
      <c r="W60" s="254">
        <v>0</v>
      </c>
      <c r="X60" s="168"/>
      <c r="Y60" s="166">
        <f t="shared" si="207"/>
        <v>0</v>
      </c>
      <c r="Z60" s="254">
        <v>0</v>
      </c>
      <c r="AA60" s="168"/>
      <c r="AB60" s="166">
        <f t="shared" si="187"/>
        <v>0</v>
      </c>
      <c r="AC60" s="254">
        <v>0</v>
      </c>
      <c r="AD60" s="168"/>
      <c r="AE60" s="166">
        <f t="shared" si="189"/>
        <v>0</v>
      </c>
      <c r="AF60" s="254">
        <v>0</v>
      </c>
      <c r="AG60" s="168"/>
      <c r="AH60" s="166">
        <f t="shared" si="191"/>
        <v>0</v>
      </c>
      <c r="AI60" s="254"/>
      <c r="AJ60" s="168"/>
      <c r="AK60" s="166">
        <f t="shared" si="193"/>
        <v>0</v>
      </c>
      <c r="AL60" s="254"/>
      <c r="AM60" s="168"/>
      <c r="AN60" s="166">
        <f t="shared" si="195"/>
        <v>0</v>
      </c>
      <c r="AO60" s="254">
        <v>0</v>
      </c>
      <c r="AP60" s="168"/>
      <c r="AQ60" s="166">
        <f t="shared" si="197"/>
        <v>0</v>
      </c>
      <c r="AR60" s="356"/>
    </row>
    <row r="61" spans="1:44" ht="30" customHeight="1">
      <c r="A61" s="356"/>
      <c r="B61" s="357"/>
      <c r="C61" s="356"/>
      <c r="D61" s="160" t="s">
        <v>264</v>
      </c>
      <c r="E61" s="254">
        <f t="shared" si="200"/>
        <v>0</v>
      </c>
      <c r="F61" s="307">
        <f t="shared" si="201"/>
        <v>0</v>
      </c>
      <c r="G61" s="166">
        <f t="shared" si="198"/>
        <v>0</v>
      </c>
      <c r="H61" s="254"/>
      <c r="I61" s="168"/>
      <c r="J61" s="166">
        <f t="shared" si="199"/>
        <v>0</v>
      </c>
      <c r="K61" s="254"/>
      <c r="L61" s="168"/>
      <c r="M61" s="166">
        <f t="shared" si="203"/>
        <v>0</v>
      </c>
      <c r="N61" s="254"/>
      <c r="O61" s="168"/>
      <c r="P61" s="166">
        <f t="shared" si="204"/>
        <v>0</v>
      </c>
      <c r="Q61" s="280"/>
      <c r="R61" s="267"/>
      <c r="S61" s="166">
        <f t="shared" si="205"/>
        <v>0</v>
      </c>
      <c r="T61" s="254"/>
      <c r="U61" s="168"/>
      <c r="V61" s="166">
        <f t="shared" si="206"/>
        <v>0</v>
      </c>
      <c r="W61" s="254"/>
      <c r="X61" s="168"/>
      <c r="Y61" s="166">
        <f t="shared" si="207"/>
        <v>0</v>
      </c>
      <c r="Z61" s="254"/>
      <c r="AA61" s="168"/>
      <c r="AB61" s="166">
        <f t="shared" si="187"/>
        <v>0</v>
      </c>
      <c r="AC61" s="254"/>
      <c r="AD61" s="168"/>
      <c r="AE61" s="166">
        <f t="shared" si="189"/>
        <v>0</v>
      </c>
      <c r="AF61" s="254"/>
      <c r="AG61" s="168"/>
      <c r="AH61" s="166">
        <f t="shared" si="191"/>
        <v>0</v>
      </c>
      <c r="AI61" s="254"/>
      <c r="AJ61" s="168"/>
      <c r="AK61" s="166">
        <f t="shared" si="193"/>
        <v>0</v>
      </c>
      <c r="AL61" s="254"/>
      <c r="AM61" s="168"/>
      <c r="AN61" s="166">
        <f t="shared" si="195"/>
        <v>0</v>
      </c>
      <c r="AO61" s="254"/>
      <c r="AP61" s="168"/>
      <c r="AQ61" s="166">
        <f t="shared" si="197"/>
        <v>0</v>
      </c>
      <c r="AR61" s="356"/>
    </row>
    <row r="62" spans="1:44" ht="30" customHeight="1">
      <c r="A62" s="356" t="s">
        <v>309</v>
      </c>
      <c r="B62" s="357" t="s">
        <v>329</v>
      </c>
      <c r="C62" s="356"/>
      <c r="D62" s="159" t="s">
        <v>41</v>
      </c>
      <c r="E62" s="253">
        <f t="shared" si="200"/>
        <v>584.31999999999994</v>
      </c>
      <c r="F62" s="306">
        <f t="shared" si="201"/>
        <v>438.29999999999995</v>
      </c>
      <c r="G62" s="165">
        <f t="shared" si="198"/>
        <v>75.010268346111715</v>
      </c>
      <c r="H62" s="253">
        <f t="shared" ref="H62:AP62" si="212">H64+H63+H65</f>
        <v>0</v>
      </c>
      <c r="I62" s="167">
        <f t="shared" si="212"/>
        <v>0</v>
      </c>
      <c r="J62" s="165">
        <f t="shared" si="199"/>
        <v>0</v>
      </c>
      <c r="K62" s="253">
        <f t="shared" si="212"/>
        <v>0</v>
      </c>
      <c r="L62" s="167">
        <f t="shared" si="212"/>
        <v>0</v>
      </c>
      <c r="M62" s="165">
        <f t="shared" si="203"/>
        <v>0</v>
      </c>
      <c r="N62" s="253">
        <f t="shared" si="212"/>
        <v>91.8</v>
      </c>
      <c r="O62" s="167">
        <f t="shared" si="212"/>
        <v>91.8</v>
      </c>
      <c r="P62" s="165">
        <f t="shared" si="204"/>
        <v>100</v>
      </c>
      <c r="Q62" s="279">
        <f t="shared" si="212"/>
        <v>54.3</v>
      </c>
      <c r="R62" s="291">
        <f t="shared" si="212"/>
        <v>54.3</v>
      </c>
      <c r="S62" s="165">
        <f t="shared" si="205"/>
        <v>100</v>
      </c>
      <c r="T62" s="253">
        <f t="shared" si="212"/>
        <v>0</v>
      </c>
      <c r="U62" s="167">
        <f t="shared" si="212"/>
        <v>0</v>
      </c>
      <c r="V62" s="165">
        <f t="shared" si="206"/>
        <v>0</v>
      </c>
      <c r="W62" s="253">
        <f t="shared" si="212"/>
        <v>146.1</v>
      </c>
      <c r="X62" s="167">
        <f t="shared" si="212"/>
        <v>146.1</v>
      </c>
      <c r="Y62" s="165">
        <f t="shared" si="207"/>
        <v>100</v>
      </c>
      <c r="Z62" s="253">
        <f t="shared" si="212"/>
        <v>0</v>
      </c>
      <c r="AA62" s="167">
        <f t="shared" si="212"/>
        <v>0</v>
      </c>
      <c r="AB62" s="165">
        <f t="shared" si="187"/>
        <v>0</v>
      </c>
      <c r="AC62" s="253">
        <f t="shared" si="212"/>
        <v>0</v>
      </c>
      <c r="AD62" s="167">
        <f t="shared" si="212"/>
        <v>0</v>
      </c>
      <c r="AE62" s="165">
        <f t="shared" si="189"/>
        <v>0</v>
      </c>
      <c r="AF62" s="253">
        <f t="shared" si="212"/>
        <v>146.13</v>
      </c>
      <c r="AG62" s="167">
        <f t="shared" si="212"/>
        <v>146.1</v>
      </c>
      <c r="AH62" s="165">
        <f t="shared" si="191"/>
        <v>99.979470334633547</v>
      </c>
      <c r="AI62" s="253">
        <f t="shared" si="212"/>
        <v>16.13000000000001</v>
      </c>
      <c r="AJ62" s="167">
        <f t="shared" si="212"/>
        <v>0</v>
      </c>
      <c r="AK62" s="165">
        <f t="shared" si="193"/>
        <v>0</v>
      </c>
      <c r="AL62" s="253">
        <f t="shared" si="212"/>
        <v>64.930000000000007</v>
      </c>
      <c r="AM62" s="167">
        <f t="shared" si="212"/>
        <v>0</v>
      </c>
      <c r="AN62" s="165">
        <f t="shared" si="195"/>
        <v>0</v>
      </c>
      <c r="AO62" s="253">
        <f t="shared" si="212"/>
        <v>64.930000000000007</v>
      </c>
      <c r="AP62" s="167">
        <f t="shared" si="212"/>
        <v>0</v>
      </c>
      <c r="AQ62" s="165">
        <f t="shared" si="197"/>
        <v>0</v>
      </c>
      <c r="AR62" s="356"/>
    </row>
    <row r="63" spans="1:44" ht="48" customHeight="1">
      <c r="A63" s="356"/>
      <c r="B63" s="357"/>
      <c r="C63" s="356"/>
      <c r="D63" s="160" t="s">
        <v>2</v>
      </c>
      <c r="E63" s="254">
        <f t="shared" si="200"/>
        <v>0</v>
      </c>
      <c r="F63" s="307">
        <f t="shared" si="201"/>
        <v>0</v>
      </c>
      <c r="G63" s="166">
        <f t="shared" si="198"/>
        <v>0</v>
      </c>
      <c r="H63" s="254"/>
      <c r="I63" s="168"/>
      <c r="J63" s="166">
        <f t="shared" si="199"/>
        <v>0</v>
      </c>
      <c r="K63" s="254"/>
      <c r="L63" s="168"/>
      <c r="M63" s="166">
        <f t="shared" si="203"/>
        <v>0</v>
      </c>
      <c r="N63" s="254">
        <v>0</v>
      </c>
      <c r="O63" s="168">
        <v>0</v>
      </c>
      <c r="P63" s="166">
        <f t="shared" si="204"/>
        <v>0</v>
      </c>
      <c r="Q63" s="280"/>
      <c r="R63" s="267"/>
      <c r="S63" s="166">
        <f t="shared" si="205"/>
        <v>0</v>
      </c>
      <c r="T63" s="254"/>
      <c r="U63" s="168"/>
      <c r="V63" s="166">
        <f t="shared" si="206"/>
        <v>0</v>
      </c>
      <c r="W63" s="254"/>
      <c r="X63" s="168"/>
      <c r="Y63" s="166">
        <f t="shared" si="207"/>
        <v>0</v>
      </c>
      <c r="Z63" s="254"/>
      <c r="AA63" s="168"/>
      <c r="AB63" s="166">
        <f t="shared" si="187"/>
        <v>0</v>
      </c>
      <c r="AC63" s="254"/>
      <c r="AD63" s="168"/>
      <c r="AE63" s="166">
        <f t="shared" si="189"/>
        <v>0</v>
      </c>
      <c r="AF63" s="254"/>
      <c r="AG63" s="168"/>
      <c r="AH63" s="166">
        <f t="shared" si="191"/>
        <v>0</v>
      </c>
      <c r="AI63" s="254"/>
      <c r="AJ63" s="168"/>
      <c r="AK63" s="166">
        <f t="shared" si="193"/>
        <v>0</v>
      </c>
      <c r="AL63" s="254"/>
      <c r="AM63" s="168"/>
      <c r="AN63" s="166">
        <f t="shared" si="195"/>
        <v>0</v>
      </c>
      <c r="AO63" s="254"/>
      <c r="AP63" s="168"/>
      <c r="AQ63" s="166">
        <f t="shared" si="197"/>
        <v>0</v>
      </c>
      <c r="AR63" s="356"/>
    </row>
    <row r="64" spans="1:44" ht="30" customHeight="1">
      <c r="A64" s="356"/>
      <c r="B64" s="357"/>
      <c r="C64" s="356"/>
      <c r="D64" s="161" t="s">
        <v>43</v>
      </c>
      <c r="E64" s="254">
        <f t="shared" si="200"/>
        <v>584.31999999999994</v>
      </c>
      <c r="F64" s="307">
        <f t="shared" si="201"/>
        <v>438.29999999999995</v>
      </c>
      <c r="G64" s="166">
        <f t="shared" si="198"/>
        <v>75.010268346111715</v>
      </c>
      <c r="H64" s="254">
        <v>0</v>
      </c>
      <c r="I64" s="168">
        <v>0</v>
      </c>
      <c r="J64" s="166">
        <f t="shared" si="199"/>
        <v>0</v>
      </c>
      <c r="K64" s="254">
        <v>0</v>
      </c>
      <c r="L64" s="168">
        <v>0</v>
      </c>
      <c r="M64" s="166">
        <f t="shared" si="203"/>
        <v>0</v>
      </c>
      <c r="N64" s="254">
        <v>91.8</v>
      </c>
      <c r="O64" s="168">
        <v>91.8</v>
      </c>
      <c r="P64" s="166">
        <f t="shared" si="204"/>
        <v>100</v>
      </c>
      <c r="Q64" s="280">
        <v>54.3</v>
      </c>
      <c r="R64" s="267">
        <v>54.3</v>
      </c>
      <c r="S64" s="166">
        <f t="shared" si="205"/>
        <v>100</v>
      </c>
      <c r="T64" s="254"/>
      <c r="U64" s="168"/>
      <c r="V64" s="166">
        <f t="shared" si="206"/>
        <v>0</v>
      </c>
      <c r="W64" s="254">
        <f>38.1+108</f>
        <v>146.1</v>
      </c>
      <c r="X64" s="168">
        <v>146.1</v>
      </c>
      <c r="Y64" s="166">
        <f t="shared" si="207"/>
        <v>100</v>
      </c>
      <c r="Z64" s="254"/>
      <c r="AA64" s="168"/>
      <c r="AB64" s="166">
        <f t="shared" si="187"/>
        <v>0</v>
      </c>
      <c r="AC64" s="254"/>
      <c r="AD64" s="168"/>
      <c r="AE64" s="166">
        <f t="shared" si="189"/>
        <v>0</v>
      </c>
      <c r="AF64" s="254">
        <f>64.93+32.4+48.8</f>
        <v>146.13</v>
      </c>
      <c r="AG64" s="168">
        <v>146.1</v>
      </c>
      <c r="AH64" s="166">
        <f t="shared" si="191"/>
        <v>99.979470334633547</v>
      </c>
      <c r="AI64" s="254">
        <f>64.93-48.8</f>
        <v>16.13000000000001</v>
      </c>
      <c r="AJ64" s="168"/>
      <c r="AK64" s="166">
        <f t="shared" si="193"/>
        <v>0</v>
      </c>
      <c r="AL64" s="254">
        <v>64.930000000000007</v>
      </c>
      <c r="AM64" s="168"/>
      <c r="AN64" s="166">
        <f t="shared" si="195"/>
        <v>0</v>
      </c>
      <c r="AO64" s="254">
        <v>64.930000000000007</v>
      </c>
      <c r="AP64" s="168"/>
      <c r="AQ64" s="166">
        <f t="shared" si="197"/>
        <v>0</v>
      </c>
      <c r="AR64" s="356"/>
    </row>
    <row r="65" spans="1:44" ht="30" customHeight="1">
      <c r="A65" s="356"/>
      <c r="B65" s="357"/>
      <c r="C65" s="356"/>
      <c r="D65" s="160" t="s">
        <v>264</v>
      </c>
      <c r="E65" s="254">
        <f t="shared" si="200"/>
        <v>0</v>
      </c>
      <c r="F65" s="307">
        <f t="shared" si="201"/>
        <v>0</v>
      </c>
      <c r="G65" s="166">
        <f t="shared" si="198"/>
        <v>0</v>
      </c>
      <c r="H65" s="254"/>
      <c r="I65" s="168"/>
      <c r="J65" s="166">
        <f t="shared" si="199"/>
        <v>0</v>
      </c>
      <c r="K65" s="254"/>
      <c r="L65" s="168"/>
      <c r="M65" s="166">
        <f t="shared" si="203"/>
        <v>0</v>
      </c>
      <c r="N65" s="254"/>
      <c r="O65" s="168"/>
      <c r="P65" s="166">
        <f t="shared" si="204"/>
        <v>0</v>
      </c>
      <c r="Q65" s="280"/>
      <c r="R65" s="267"/>
      <c r="S65" s="166">
        <f t="shared" si="205"/>
        <v>0</v>
      </c>
      <c r="T65" s="254"/>
      <c r="U65" s="168"/>
      <c r="V65" s="166">
        <f t="shared" si="206"/>
        <v>0</v>
      </c>
      <c r="W65" s="254"/>
      <c r="X65" s="168"/>
      <c r="Y65" s="166">
        <f t="shared" si="207"/>
        <v>0</v>
      </c>
      <c r="Z65" s="254"/>
      <c r="AA65" s="168"/>
      <c r="AB65" s="166">
        <f t="shared" si="187"/>
        <v>0</v>
      </c>
      <c r="AC65" s="254"/>
      <c r="AD65" s="168"/>
      <c r="AE65" s="166">
        <f t="shared" si="189"/>
        <v>0</v>
      </c>
      <c r="AF65" s="254"/>
      <c r="AG65" s="168"/>
      <c r="AH65" s="166">
        <f t="shared" si="191"/>
        <v>0</v>
      </c>
      <c r="AI65" s="254"/>
      <c r="AJ65" s="168"/>
      <c r="AK65" s="166">
        <f t="shared" si="193"/>
        <v>0</v>
      </c>
      <c r="AL65" s="254"/>
      <c r="AM65" s="168"/>
      <c r="AN65" s="166">
        <f t="shared" si="195"/>
        <v>0</v>
      </c>
      <c r="AO65" s="254"/>
      <c r="AP65" s="168"/>
      <c r="AQ65" s="166">
        <f t="shared" si="197"/>
        <v>0</v>
      </c>
      <c r="AR65" s="356"/>
    </row>
    <row r="66" spans="1:44" ht="30" customHeight="1">
      <c r="A66" s="356" t="s">
        <v>310</v>
      </c>
      <c r="B66" s="357" t="s">
        <v>330</v>
      </c>
      <c r="C66" s="356"/>
      <c r="D66" s="159" t="s">
        <v>41</v>
      </c>
      <c r="E66" s="253">
        <f t="shared" si="200"/>
        <v>420</v>
      </c>
      <c r="F66" s="306">
        <f t="shared" si="201"/>
        <v>0</v>
      </c>
      <c r="G66" s="165">
        <f t="shared" si="198"/>
        <v>0</v>
      </c>
      <c r="H66" s="253">
        <f t="shared" ref="H66:AP66" si="213">H68+H67+H69</f>
        <v>0</v>
      </c>
      <c r="I66" s="167">
        <f t="shared" si="213"/>
        <v>0</v>
      </c>
      <c r="J66" s="165">
        <f t="shared" si="199"/>
        <v>0</v>
      </c>
      <c r="K66" s="253">
        <f t="shared" si="213"/>
        <v>0</v>
      </c>
      <c r="L66" s="167">
        <f t="shared" si="213"/>
        <v>0</v>
      </c>
      <c r="M66" s="165">
        <f t="shared" si="203"/>
        <v>0</v>
      </c>
      <c r="N66" s="253">
        <f t="shared" si="213"/>
        <v>0</v>
      </c>
      <c r="O66" s="167">
        <f t="shared" si="213"/>
        <v>0</v>
      </c>
      <c r="P66" s="165">
        <f t="shared" si="204"/>
        <v>0</v>
      </c>
      <c r="Q66" s="279">
        <f t="shared" si="213"/>
        <v>0</v>
      </c>
      <c r="R66" s="291">
        <f t="shared" si="213"/>
        <v>0</v>
      </c>
      <c r="S66" s="165">
        <f t="shared" si="205"/>
        <v>0</v>
      </c>
      <c r="T66" s="253">
        <f t="shared" si="213"/>
        <v>0</v>
      </c>
      <c r="U66" s="167">
        <f t="shared" si="213"/>
        <v>0</v>
      </c>
      <c r="V66" s="165">
        <f t="shared" si="206"/>
        <v>0</v>
      </c>
      <c r="W66" s="253">
        <f t="shared" si="213"/>
        <v>0</v>
      </c>
      <c r="X66" s="167">
        <f t="shared" si="213"/>
        <v>0</v>
      </c>
      <c r="Y66" s="165">
        <f t="shared" si="207"/>
        <v>0</v>
      </c>
      <c r="Z66" s="253">
        <f t="shared" si="213"/>
        <v>0</v>
      </c>
      <c r="AA66" s="167">
        <f t="shared" si="213"/>
        <v>0</v>
      </c>
      <c r="AB66" s="165">
        <f t="shared" si="187"/>
        <v>0</v>
      </c>
      <c r="AC66" s="253">
        <f t="shared" si="213"/>
        <v>0</v>
      </c>
      <c r="AD66" s="167">
        <f t="shared" si="213"/>
        <v>0</v>
      </c>
      <c r="AE66" s="165">
        <f t="shared" si="189"/>
        <v>0</v>
      </c>
      <c r="AF66" s="253">
        <f t="shared" si="213"/>
        <v>0</v>
      </c>
      <c r="AG66" s="167">
        <f t="shared" si="213"/>
        <v>0</v>
      </c>
      <c r="AH66" s="165">
        <f t="shared" si="191"/>
        <v>0</v>
      </c>
      <c r="AI66" s="253">
        <f t="shared" si="213"/>
        <v>420</v>
      </c>
      <c r="AJ66" s="167">
        <f t="shared" si="213"/>
        <v>0</v>
      </c>
      <c r="AK66" s="165">
        <f t="shared" si="193"/>
        <v>0</v>
      </c>
      <c r="AL66" s="253">
        <f t="shared" si="213"/>
        <v>0</v>
      </c>
      <c r="AM66" s="167">
        <f t="shared" si="213"/>
        <v>0</v>
      </c>
      <c r="AN66" s="165">
        <f t="shared" si="195"/>
        <v>0</v>
      </c>
      <c r="AO66" s="253">
        <f t="shared" si="213"/>
        <v>0</v>
      </c>
      <c r="AP66" s="167">
        <f t="shared" si="213"/>
        <v>0</v>
      </c>
      <c r="AQ66" s="165">
        <f t="shared" si="197"/>
        <v>0</v>
      </c>
      <c r="AR66" s="356"/>
    </row>
    <row r="67" spans="1:44" ht="54" customHeight="1">
      <c r="A67" s="356"/>
      <c r="B67" s="357"/>
      <c r="C67" s="356"/>
      <c r="D67" s="160" t="s">
        <v>2</v>
      </c>
      <c r="E67" s="254">
        <f t="shared" si="200"/>
        <v>0</v>
      </c>
      <c r="F67" s="307">
        <f t="shared" si="201"/>
        <v>0</v>
      </c>
      <c r="G67" s="166">
        <f t="shared" si="198"/>
        <v>0</v>
      </c>
      <c r="H67" s="254"/>
      <c r="I67" s="168"/>
      <c r="J67" s="166">
        <f t="shared" si="199"/>
        <v>0</v>
      </c>
      <c r="K67" s="254"/>
      <c r="L67" s="168"/>
      <c r="M67" s="166">
        <f t="shared" si="203"/>
        <v>0</v>
      </c>
      <c r="N67" s="254">
        <v>0</v>
      </c>
      <c r="O67" s="168">
        <v>0</v>
      </c>
      <c r="P67" s="166">
        <f t="shared" si="204"/>
        <v>0</v>
      </c>
      <c r="Q67" s="280"/>
      <c r="R67" s="267"/>
      <c r="S67" s="166">
        <f t="shared" si="205"/>
        <v>0</v>
      </c>
      <c r="T67" s="254"/>
      <c r="U67" s="168"/>
      <c r="V67" s="166">
        <f t="shared" si="206"/>
        <v>0</v>
      </c>
      <c r="W67" s="254"/>
      <c r="X67" s="168"/>
      <c r="Y67" s="166">
        <f t="shared" si="207"/>
        <v>0</v>
      </c>
      <c r="Z67" s="254"/>
      <c r="AA67" s="168"/>
      <c r="AB67" s="166">
        <f t="shared" si="187"/>
        <v>0</v>
      </c>
      <c r="AC67" s="254"/>
      <c r="AD67" s="168"/>
      <c r="AE67" s="166">
        <f t="shared" si="189"/>
        <v>0</v>
      </c>
      <c r="AF67" s="254"/>
      <c r="AG67" s="168"/>
      <c r="AH67" s="166">
        <f t="shared" si="191"/>
        <v>0</v>
      </c>
      <c r="AI67" s="254"/>
      <c r="AJ67" s="168"/>
      <c r="AK67" s="166">
        <f t="shared" si="193"/>
        <v>0</v>
      </c>
      <c r="AL67" s="254"/>
      <c r="AM67" s="168"/>
      <c r="AN67" s="166">
        <f t="shared" si="195"/>
        <v>0</v>
      </c>
      <c r="AO67" s="254"/>
      <c r="AP67" s="168"/>
      <c r="AQ67" s="166">
        <f t="shared" si="197"/>
        <v>0</v>
      </c>
      <c r="AR67" s="356"/>
    </row>
    <row r="68" spans="1:44" ht="30" customHeight="1">
      <c r="A68" s="356"/>
      <c r="B68" s="357"/>
      <c r="C68" s="356"/>
      <c r="D68" s="161" t="s">
        <v>43</v>
      </c>
      <c r="E68" s="254">
        <f t="shared" si="200"/>
        <v>420</v>
      </c>
      <c r="F68" s="307">
        <f t="shared" si="201"/>
        <v>0</v>
      </c>
      <c r="G68" s="166">
        <f t="shared" si="198"/>
        <v>0</v>
      </c>
      <c r="H68" s="254">
        <v>0</v>
      </c>
      <c r="I68" s="168">
        <v>0</v>
      </c>
      <c r="J68" s="166">
        <f t="shared" si="199"/>
        <v>0</v>
      </c>
      <c r="K68" s="254">
        <v>0</v>
      </c>
      <c r="L68" s="168">
        <v>0</v>
      </c>
      <c r="M68" s="166">
        <f t="shared" si="203"/>
        <v>0</v>
      </c>
      <c r="N68" s="254">
        <v>0</v>
      </c>
      <c r="O68" s="168">
        <v>0</v>
      </c>
      <c r="P68" s="166">
        <f t="shared" si="204"/>
        <v>0</v>
      </c>
      <c r="Q68" s="280">
        <v>0</v>
      </c>
      <c r="R68" s="267"/>
      <c r="S68" s="166">
        <f t="shared" si="205"/>
        <v>0</v>
      </c>
      <c r="T68" s="254">
        <v>0</v>
      </c>
      <c r="U68" s="168"/>
      <c r="V68" s="166">
        <f t="shared" si="206"/>
        <v>0</v>
      </c>
      <c r="W68" s="254">
        <v>0</v>
      </c>
      <c r="X68" s="168"/>
      <c r="Y68" s="166">
        <f t="shared" si="207"/>
        <v>0</v>
      </c>
      <c r="Z68" s="254">
        <v>0</v>
      </c>
      <c r="AA68" s="168"/>
      <c r="AB68" s="166">
        <f t="shared" si="187"/>
        <v>0</v>
      </c>
      <c r="AC68" s="254">
        <v>0</v>
      </c>
      <c r="AD68" s="168"/>
      <c r="AE68" s="166">
        <f t="shared" si="189"/>
        <v>0</v>
      </c>
      <c r="AF68" s="254">
        <v>0</v>
      </c>
      <c r="AG68" s="168"/>
      <c r="AH68" s="166">
        <f t="shared" si="191"/>
        <v>0</v>
      </c>
      <c r="AI68" s="254">
        <v>420</v>
      </c>
      <c r="AJ68" s="168"/>
      <c r="AK68" s="166">
        <f t="shared" si="193"/>
        <v>0</v>
      </c>
      <c r="AL68" s="254">
        <v>0</v>
      </c>
      <c r="AM68" s="168"/>
      <c r="AN68" s="166">
        <f t="shared" si="195"/>
        <v>0</v>
      </c>
      <c r="AO68" s="254">
        <v>0</v>
      </c>
      <c r="AP68" s="168"/>
      <c r="AQ68" s="166">
        <f t="shared" si="197"/>
        <v>0</v>
      </c>
      <c r="AR68" s="356"/>
    </row>
    <row r="69" spans="1:44" ht="30" customHeight="1">
      <c r="A69" s="356"/>
      <c r="B69" s="357"/>
      <c r="C69" s="356"/>
      <c r="D69" s="160" t="s">
        <v>264</v>
      </c>
      <c r="E69" s="254">
        <f t="shared" si="200"/>
        <v>0</v>
      </c>
      <c r="F69" s="307">
        <f t="shared" si="201"/>
        <v>0</v>
      </c>
      <c r="G69" s="166">
        <f t="shared" si="198"/>
        <v>0</v>
      </c>
      <c r="H69" s="254"/>
      <c r="I69" s="168"/>
      <c r="J69" s="166">
        <f t="shared" si="199"/>
        <v>0</v>
      </c>
      <c r="K69" s="254"/>
      <c r="L69" s="168"/>
      <c r="M69" s="166">
        <f t="shared" si="203"/>
        <v>0</v>
      </c>
      <c r="N69" s="254">
        <v>0</v>
      </c>
      <c r="O69" s="168">
        <v>0</v>
      </c>
      <c r="P69" s="166">
        <f t="shared" si="204"/>
        <v>0</v>
      </c>
      <c r="Q69" s="280"/>
      <c r="R69" s="267"/>
      <c r="S69" s="166">
        <f t="shared" si="205"/>
        <v>0</v>
      </c>
      <c r="T69" s="254"/>
      <c r="U69" s="168"/>
      <c r="V69" s="166">
        <f t="shared" si="206"/>
        <v>0</v>
      </c>
      <c r="W69" s="254"/>
      <c r="X69" s="168"/>
      <c r="Y69" s="166">
        <f t="shared" si="207"/>
        <v>0</v>
      </c>
      <c r="Z69" s="254"/>
      <c r="AA69" s="168"/>
      <c r="AB69" s="166">
        <f t="shared" si="187"/>
        <v>0</v>
      </c>
      <c r="AC69" s="254"/>
      <c r="AD69" s="168"/>
      <c r="AE69" s="166">
        <f t="shared" si="189"/>
        <v>0</v>
      </c>
      <c r="AF69" s="254"/>
      <c r="AG69" s="168"/>
      <c r="AH69" s="166">
        <f t="shared" si="191"/>
        <v>0</v>
      </c>
      <c r="AI69" s="254"/>
      <c r="AJ69" s="168"/>
      <c r="AK69" s="166">
        <f t="shared" si="193"/>
        <v>0</v>
      </c>
      <c r="AL69" s="254"/>
      <c r="AM69" s="168"/>
      <c r="AN69" s="166">
        <f t="shared" si="195"/>
        <v>0</v>
      </c>
      <c r="AO69" s="254"/>
      <c r="AP69" s="168"/>
      <c r="AQ69" s="166">
        <f t="shared" si="197"/>
        <v>0</v>
      </c>
      <c r="AR69" s="356"/>
    </row>
    <row r="70" spans="1:44" ht="30" customHeight="1">
      <c r="A70" s="354" t="s">
        <v>4</v>
      </c>
      <c r="B70" s="355" t="s">
        <v>331</v>
      </c>
      <c r="C70" s="354" t="s">
        <v>313</v>
      </c>
      <c r="D70" s="153" t="s">
        <v>41</v>
      </c>
      <c r="E70" s="253">
        <f t="shared" si="200"/>
        <v>11410.915000000001</v>
      </c>
      <c r="F70" s="306">
        <f t="shared" si="201"/>
        <v>9269.5999999999985</v>
      </c>
      <c r="G70" s="165">
        <f t="shared" si="198"/>
        <v>81.234502228787065</v>
      </c>
      <c r="H70" s="253">
        <f>SUM(H71:H73)</f>
        <v>0</v>
      </c>
      <c r="I70" s="165">
        <f>SUM(I71:I73)</f>
        <v>0</v>
      </c>
      <c r="J70" s="165">
        <f t="shared" si="199"/>
        <v>0</v>
      </c>
      <c r="K70" s="253">
        <f t="shared" ref="K70:L70" si="214">SUM(K71:K73)</f>
        <v>0</v>
      </c>
      <c r="L70" s="167">
        <f t="shared" si="214"/>
        <v>0</v>
      </c>
      <c r="M70" s="165">
        <f t="shared" si="203"/>
        <v>0</v>
      </c>
      <c r="N70" s="253">
        <f t="shared" ref="N70:O70" si="215">SUM(N71:N73)</f>
        <v>698.40000000000009</v>
      </c>
      <c r="O70" s="167">
        <f t="shared" si="215"/>
        <v>698.40000000000009</v>
      </c>
      <c r="P70" s="165">
        <f t="shared" si="204"/>
        <v>100</v>
      </c>
      <c r="Q70" s="279">
        <f t="shared" ref="Q70:R70" si="216">SUM(Q71:Q73)</f>
        <v>644.5</v>
      </c>
      <c r="R70" s="291">
        <f t="shared" si="216"/>
        <v>644.5</v>
      </c>
      <c r="S70" s="165">
        <f t="shared" si="205"/>
        <v>100</v>
      </c>
      <c r="T70" s="253">
        <f t="shared" ref="T70:U70" si="217">SUM(T71:T73)</f>
        <v>1814.8000000000002</v>
      </c>
      <c r="U70" s="165">
        <f t="shared" si="217"/>
        <v>1814.8000000000002</v>
      </c>
      <c r="V70" s="165">
        <f t="shared" si="206"/>
        <v>100</v>
      </c>
      <c r="W70" s="253">
        <f t="shared" ref="W70:X70" si="218">SUM(W71:W73)</f>
        <v>2416.7150000000001</v>
      </c>
      <c r="X70" s="165">
        <f t="shared" si="218"/>
        <v>2416.6999999999998</v>
      </c>
      <c r="Y70" s="165">
        <f t="shared" si="207"/>
        <v>99.999379322758358</v>
      </c>
      <c r="Z70" s="253">
        <f t="shared" ref="Z70:AA70" si="219">SUM(Z71:Z73)</f>
        <v>1344.7000000000003</v>
      </c>
      <c r="AA70" s="165">
        <f t="shared" si="219"/>
        <v>1344.6999999999998</v>
      </c>
      <c r="AB70" s="165">
        <f t="shared" si="187"/>
        <v>99.999999999999972</v>
      </c>
      <c r="AC70" s="253">
        <f t="shared" ref="AC70:AD70" si="220">SUM(AC71:AC73)</f>
        <v>1153.5</v>
      </c>
      <c r="AD70" s="165">
        <f t="shared" si="220"/>
        <v>1153.5</v>
      </c>
      <c r="AE70" s="165">
        <f t="shared" si="189"/>
        <v>100</v>
      </c>
      <c r="AF70" s="253">
        <f t="shared" ref="AF70:AG70" si="221">SUM(AF71:AF73)</f>
        <v>1197</v>
      </c>
      <c r="AG70" s="165">
        <f t="shared" si="221"/>
        <v>1197</v>
      </c>
      <c r="AH70" s="165">
        <f t="shared" si="191"/>
        <v>100</v>
      </c>
      <c r="AI70" s="253">
        <f t="shared" ref="AI70:AJ70" si="222">SUM(AI71:AI73)</f>
        <v>2141.3000000000002</v>
      </c>
      <c r="AJ70" s="165">
        <f t="shared" si="222"/>
        <v>0</v>
      </c>
      <c r="AK70" s="165">
        <f t="shared" si="193"/>
        <v>0</v>
      </c>
      <c r="AL70" s="253">
        <f t="shared" ref="AL70:AM70" si="223">SUM(AL71:AL73)</f>
        <v>0</v>
      </c>
      <c r="AM70" s="165">
        <f t="shared" si="223"/>
        <v>0</v>
      </c>
      <c r="AN70" s="165">
        <f t="shared" si="195"/>
        <v>0</v>
      </c>
      <c r="AO70" s="253">
        <f t="shared" ref="AO70:AP70" si="224">SUM(AO71:AO73)</f>
        <v>0</v>
      </c>
      <c r="AP70" s="165">
        <f t="shared" si="224"/>
        <v>0</v>
      </c>
      <c r="AQ70" s="165">
        <f t="shared" si="197"/>
        <v>0</v>
      </c>
      <c r="AR70" s="356"/>
    </row>
    <row r="71" spans="1:44" ht="49.5" customHeight="1">
      <c r="A71" s="354"/>
      <c r="B71" s="355"/>
      <c r="C71" s="354"/>
      <c r="D71" s="152" t="s">
        <v>2</v>
      </c>
      <c r="E71" s="254">
        <f t="shared" si="200"/>
        <v>9128.7200000000012</v>
      </c>
      <c r="F71" s="307">
        <f t="shared" si="201"/>
        <v>7458.6200000000008</v>
      </c>
      <c r="G71" s="166">
        <f t="shared" si="198"/>
        <v>81.704992594799705</v>
      </c>
      <c r="H71" s="254">
        <f>H75+H79</f>
        <v>0</v>
      </c>
      <c r="I71" s="166">
        <f>I75+I79</f>
        <v>0</v>
      </c>
      <c r="J71" s="166">
        <f t="shared" si="199"/>
        <v>0</v>
      </c>
      <c r="K71" s="254">
        <f t="shared" ref="K71:L71" si="225">K75+K79</f>
        <v>0</v>
      </c>
      <c r="L71" s="168">
        <f t="shared" si="225"/>
        <v>0</v>
      </c>
      <c r="M71" s="166">
        <f t="shared" si="203"/>
        <v>0</v>
      </c>
      <c r="N71" s="254">
        <f>N75+N79</f>
        <v>558.72</v>
      </c>
      <c r="O71" s="168">
        <f t="shared" ref="O71" si="226">O75+O79</f>
        <v>558.72</v>
      </c>
      <c r="P71" s="166">
        <f t="shared" si="204"/>
        <v>100</v>
      </c>
      <c r="Q71" s="280">
        <f t="shared" ref="Q71:R71" si="227">Q75+Q79</f>
        <v>515.6</v>
      </c>
      <c r="R71" s="267">
        <f t="shared" si="227"/>
        <v>515.6</v>
      </c>
      <c r="S71" s="166">
        <f t="shared" si="205"/>
        <v>100</v>
      </c>
      <c r="T71" s="254">
        <f t="shared" ref="T71:U71" si="228">T75+T79</f>
        <v>1451.9</v>
      </c>
      <c r="U71" s="166">
        <f t="shared" si="228"/>
        <v>1451.9</v>
      </c>
      <c r="V71" s="166">
        <f t="shared" si="206"/>
        <v>100</v>
      </c>
      <c r="W71" s="254">
        <f t="shared" ref="W71:X71" si="229">W75+W79</f>
        <v>1933.3000000000002</v>
      </c>
      <c r="X71" s="166">
        <f t="shared" si="229"/>
        <v>1933.3</v>
      </c>
      <c r="Y71" s="166">
        <f t="shared" si="207"/>
        <v>99.999999999999986</v>
      </c>
      <c r="Z71" s="254">
        <f t="shared" ref="Z71:AA71" si="230">Z75+Z79</f>
        <v>1075.8000000000002</v>
      </c>
      <c r="AA71" s="166">
        <f t="shared" si="230"/>
        <v>1075.8</v>
      </c>
      <c r="AB71" s="166">
        <f t="shared" si="187"/>
        <v>99.999999999999972</v>
      </c>
      <c r="AC71" s="254">
        <f t="shared" ref="AC71:AD71" si="231">AC75+AC79</f>
        <v>922.80000000000007</v>
      </c>
      <c r="AD71" s="166">
        <f t="shared" si="231"/>
        <v>922.8</v>
      </c>
      <c r="AE71" s="166">
        <f t="shared" si="189"/>
        <v>99.999999999999986</v>
      </c>
      <c r="AF71" s="254">
        <f t="shared" ref="AF71:AG71" si="232">AF75+AF79</f>
        <v>1000.5000000000001</v>
      </c>
      <c r="AG71" s="166">
        <f t="shared" si="232"/>
        <v>1000.5</v>
      </c>
      <c r="AH71" s="166">
        <f t="shared" si="191"/>
        <v>99.999999999999986</v>
      </c>
      <c r="AI71" s="254">
        <f t="shared" ref="AI71:AJ71" si="233">AI75+AI79</f>
        <v>1670.1</v>
      </c>
      <c r="AJ71" s="166">
        <f t="shared" si="233"/>
        <v>0</v>
      </c>
      <c r="AK71" s="166">
        <f t="shared" si="193"/>
        <v>0</v>
      </c>
      <c r="AL71" s="254">
        <f t="shared" ref="AL71:AM71" si="234">AL75+AL79</f>
        <v>0</v>
      </c>
      <c r="AM71" s="166">
        <f t="shared" si="234"/>
        <v>0</v>
      </c>
      <c r="AN71" s="166">
        <f t="shared" si="195"/>
        <v>0</v>
      </c>
      <c r="AO71" s="254">
        <f t="shared" ref="AO71:AP71" si="235">AO75+AO79</f>
        <v>0</v>
      </c>
      <c r="AP71" s="166">
        <f t="shared" si="235"/>
        <v>0</v>
      </c>
      <c r="AQ71" s="166">
        <f t="shared" si="197"/>
        <v>0</v>
      </c>
      <c r="AR71" s="356"/>
    </row>
    <row r="72" spans="1:44" ht="30" customHeight="1">
      <c r="A72" s="354"/>
      <c r="B72" s="355"/>
      <c r="C72" s="354"/>
      <c r="D72" s="154" t="s">
        <v>43</v>
      </c>
      <c r="E72" s="254">
        <f t="shared" si="200"/>
        <v>2282.1950000000002</v>
      </c>
      <c r="F72" s="307">
        <f t="shared" si="201"/>
        <v>1810.9800000000002</v>
      </c>
      <c r="G72" s="166">
        <f t="shared" si="198"/>
        <v>79.352553134153752</v>
      </c>
      <c r="H72" s="254">
        <f t="shared" ref="H72:I73" si="236">H76+H80</f>
        <v>0</v>
      </c>
      <c r="I72" s="166">
        <f t="shared" si="236"/>
        <v>0</v>
      </c>
      <c r="J72" s="166">
        <f t="shared" si="199"/>
        <v>0</v>
      </c>
      <c r="K72" s="254">
        <f t="shared" ref="K72:L72" si="237">K76+K80</f>
        <v>0</v>
      </c>
      <c r="L72" s="168">
        <f t="shared" si="237"/>
        <v>0</v>
      </c>
      <c r="M72" s="166">
        <f t="shared" si="203"/>
        <v>0</v>
      </c>
      <c r="N72" s="254">
        <f t="shared" ref="N72:O72" si="238">N76+N80</f>
        <v>139.68</v>
      </c>
      <c r="O72" s="168">
        <f t="shared" si="238"/>
        <v>139.68</v>
      </c>
      <c r="P72" s="166">
        <f t="shared" si="204"/>
        <v>100</v>
      </c>
      <c r="Q72" s="280">
        <f t="shared" ref="Q72:R72" si="239">Q76+Q80</f>
        <v>128.9</v>
      </c>
      <c r="R72" s="267">
        <f t="shared" si="239"/>
        <v>128.9</v>
      </c>
      <c r="S72" s="166">
        <f t="shared" si="205"/>
        <v>100</v>
      </c>
      <c r="T72" s="254">
        <f t="shared" ref="T72:U72" si="240">T76+T80</f>
        <v>362.90000000000003</v>
      </c>
      <c r="U72" s="166">
        <f t="shared" si="240"/>
        <v>362.9</v>
      </c>
      <c r="V72" s="166">
        <f t="shared" si="206"/>
        <v>99.999999999999986</v>
      </c>
      <c r="W72" s="254">
        <f t="shared" ref="W72:X72" si="241">W76+W80</f>
        <v>483.41500000000002</v>
      </c>
      <c r="X72" s="166">
        <f t="shared" si="241"/>
        <v>483.4</v>
      </c>
      <c r="Y72" s="166">
        <f t="shared" si="207"/>
        <v>99.99689707601128</v>
      </c>
      <c r="Z72" s="254">
        <f t="shared" ref="Z72:AA72" si="242">Z76+Z80</f>
        <v>268.89999999999998</v>
      </c>
      <c r="AA72" s="166">
        <f t="shared" si="242"/>
        <v>268.89999999999998</v>
      </c>
      <c r="AB72" s="166">
        <f t="shared" si="187"/>
        <v>100</v>
      </c>
      <c r="AC72" s="254">
        <f t="shared" ref="AC72:AD72" si="243">AC76+AC80</f>
        <v>230.70000000000002</v>
      </c>
      <c r="AD72" s="166">
        <f t="shared" si="243"/>
        <v>230.7</v>
      </c>
      <c r="AE72" s="166">
        <f t="shared" si="189"/>
        <v>99.999999999999986</v>
      </c>
      <c r="AF72" s="254">
        <f t="shared" ref="AF72:AG72" si="244">AF76+AF80</f>
        <v>196.49999999999997</v>
      </c>
      <c r="AG72" s="166">
        <f t="shared" si="244"/>
        <v>196.5</v>
      </c>
      <c r="AH72" s="166">
        <f t="shared" si="191"/>
        <v>100.00000000000003</v>
      </c>
      <c r="AI72" s="254">
        <f t="shared" ref="AI72:AJ72" si="245">AI76+AI80</f>
        <v>471.20000000000005</v>
      </c>
      <c r="AJ72" s="166">
        <f t="shared" si="245"/>
        <v>0</v>
      </c>
      <c r="AK72" s="166">
        <f t="shared" si="193"/>
        <v>0</v>
      </c>
      <c r="AL72" s="254">
        <f t="shared" ref="AL72:AM72" si="246">AL76+AL80</f>
        <v>0</v>
      </c>
      <c r="AM72" s="166">
        <f t="shared" si="246"/>
        <v>0</v>
      </c>
      <c r="AN72" s="166">
        <f t="shared" si="195"/>
        <v>0</v>
      </c>
      <c r="AO72" s="254">
        <f t="shared" ref="AO72:AP72" si="247">AO76+AO80</f>
        <v>0</v>
      </c>
      <c r="AP72" s="166">
        <f t="shared" si="247"/>
        <v>0</v>
      </c>
      <c r="AQ72" s="166">
        <f t="shared" si="197"/>
        <v>0</v>
      </c>
      <c r="AR72" s="356"/>
    </row>
    <row r="73" spans="1:44" ht="30" customHeight="1">
      <c r="A73" s="354"/>
      <c r="B73" s="355"/>
      <c r="C73" s="354"/>
      <c r="D73" s="152" t="s">
        <v>264</v>
      </c>
      <c r="E73" s="254">
        <f t="shared" si="200"/>
        <v>0</v>
      </c>
      <c r="F73" s="307">
        <f t="shared" si="201"/>
        <v>0</v>
      </c>
      <c r="G73" s="166">
        <f t="shared" si="198"/>
        <v>0</v>
      </c>
      <c r="H73" s="254">
        <f t="shared" si="236"/>
        <v>0</v>
      </c>
      <c r="I73" s="166">
        <f t="shared" si="236"/>
        <v>0</v>
      </c>
      <c r="J73" s="166">
        <f t="shared" si="199"/>
        <v>0</v>
      </c>
      <c r="K73" s="254">
        <f t="shared" ref="K73:L73" si="248">K77+K81</f>
        <v>0</v>
      </c>
      <c r="L73" s="168">
        <f t="shared" si="248"/>
        <v>0</v>
      </c>
      <c r="M73" s="166">
        <f t="shared" si="203"/>
        <v>0</v>
      </c>
      <c r="N73" s="254">
        <f t="shared" ref="N73:O73" si="249">N77+N81</f>
        <v>0</v>
      </c>
      <c r="O73" s="168">
        <f t="shared" si="249"/>
        <v>0</v>
      </c>
      <c r="P73" s="166">
        <f t="shared" si="204"/>
        <v>0</v>
      </c>
      <c r="Q73" s="280">
        <f t="shared" ref="Q73:R73" si="250">Q77+Q81</f>
        <v>0</v>
      </c>
      <c r="R73" s="267">
        <f t="shared" si="250"/>
        <v>0</v>
      </c>
      <c r="S73" s="166">
        <f t="shared" si="205"/>
        <v>0</v>
      </c>
      <c r="T73" s="254">
        <f t="shared" ref="T73:U73" si="251">T77+T81</f>
        <v>0</v>
      </c>
      <c r="U73" s="166">
        <f t="shared" si="251"/>
        <v>0</v>
      </c>
      <c r="V73" s="166">
        <f t="shared" si="206"/>
        <v>0</v>
      </c>
      <c r="W73" s="254">
        <f t="shared" ref="W73:X73" si="252">W77+W81</f>
        <v>0</v>
      </c>
      <c r="X73" s="166">
        <f t="shared" si="252"/>
        <v>0</v>
      </c>
      <c r="Y73" s="166">
        <f t="shared" si="207"/>
        <v>0</v>
      </c>
      <c r="Z73" s="254">
        <f t="shared" ref="Z73:AA73" si="253">Z77+Z81</f>
        <v>0</v>
      </c>
      <c r="AA73" s="166">
        <f t="shared" si="253"/>
        <v>0</v>
      </c>
      <c r="AB73" s="166">
        <f t="shared" si="187"/>
        <v>0</v>
      </c>
      <c r="AC73" s="254">
        <f t="shared" ref="AC73:AD73" si="254">AC77+AC81</f>
        <v>0</v>
      </c>
      <c r="AD73" s="166">
        <f t="shared" si="254"/>
        <v>0</v>
      </c>
      <c r="AE73" s="166">
        <f t="shared" si="189"/>
        <v>0</v>
      </c>
      <c r="AF73" s="254">
        <f t="shared" ref="AF73:AG73" si="255">AF77+AF81</f>
        <v>0</v>
      </c>
      <c r="AG73" s="166">
        <f t="shared" si="255"/>
        <v>0</v>
      </c>
      <c r="AH73" s="166">
        <f t="shared" si="191"/>
        <v>0</v>
      </c>
      <c r="AI73" s="254">
        <f t="shared" ref="AI73:AJ73" si="256">AI77+AI81</f>
        <v>0</v>
      </c>
      <c r="AJ73" s="166">
        <f t="shared" si="256"/>
        <v>0</v>
      </c>
      <c r="AK73" s="166">
        <f t="shared" si="193"/>
        <v>0</v>
      </c>
      <c r="AL73" s="254">
        <f t="shared" ref="AL73:AM73" si="257">AL77+AL81</f>
        <v>0</v>
      </c>
      <c r="AM73" s="166">
        <f t="shared" si="257"/>
        <v>0</v>
      </c>
      <c r="AN73" s="166">
        <f t="shared" si="195"/>
        <v>0</v>
      </c>
      <c r="AO73" s="254">
        <f t="shared" ref="AO73:AP73" si="258">AO77+AO81</f>
        <v>0</v>
      </c>
      <c r="AP73" s="166">
        <f t="shared" si="258"/>
        <v>0</v>
      </c>
      <c r="AQ73" s="166">
        <f t="shared" si="197"/>
        <v>0</v>
      </c>
      <c r="AR73" s="356"/>
    </row>
    <row r="74" spans="1:44" ht="30" customHeight="1">
      <c r="A74" s="356" t="s">
        <v>311</v>
      </c>
      <c r="B74" s="357" t="s">
        <v>332</v>
      </c>
      <c r="C74" s="356" t="s">
        <v>314</v>
      </c>
      <c r="D74" s="159" t="s">
        <v>41</v>
      </c>
      <c r="E74" s="253">
        <f t="shared" si="200"/>
        <v>9828.8150000000005</v>
      </c>
      <c r="F74" s="306">
        <f t="shared" si="201"/>
        <v>8786.9</v>
      </c>
      <c r="G74" s="165">
        <f t="shared" si="198"/>
        <v>89.399383343770324</v>
      </c>
      <c r="H74" s="253">
        <f t="shared" ref="H74:AP74" si="259">H75+H76+H77</f>
        <v>0</v>
      </c>
      <c r="I74" s="167">
        <f t="shared" si="259"/>
        <v>0</v>
      </c>
      <c r="J74" s="165">
        <f t="shared" si="199"/>
        <v>0</v>
      </c>
      <c r="K74" s="253">
        <f t="shared" si="259"/>
        <v>0</v>
      </c>
      <c r="L74" s="167">
        <f t="shared" si="259"/>
        <v>0</v>
      </c>
      <c r="M74" s="165">
        <f t="shared" si="203"/>
        <v>0</v>
      </c>
      <c r="N74" s="253">
        <f t="shared" si="259"/>
        <v>698.40000000000009</v>
      </c>
      <c r="O74" s="167">
        <f t="shared" si="259"/>
        <v>698.40000000000009</v>
      </c>
      <c r="P74" s="165">
        <f t="shared" si="204"/>
        <v>100</v>
      </c>
      <c r="Q74" s="279">
        <f t="shared" si="259"/>
        <v>644.5</v>
      </c>
      <c r="R74" s="291">
        <f t="shared" si="259"/>
        <v>644.5</v>
      </c>
      <c r="S74" s="165">
        <f t="shared" si="205"/>
        <v>100</v>
      </c>
      <c r="T74" s="253">
        <f t="shared" si="259"/>
        <v>1814.8000000000002</v>
      </c>
      <c r="U74" s="167">
        <f t="shared" si="259"/>
        <v>1814.8000000000002</v>
      </c>
      <c r="V74" s="165">
        <f t="shared" si="206"/>
        <v>100</v>
      </c>
      <c r="W74" s="253">
        <f t="shared" si="259"/>
        <v>2416.7150000000001</v>
      </c>
      <c r="X74" s="167">
        <f t="shared" si="259"/>
        <v>2416.6999999999998</v>
      </c>
      <c r="Y74" s="165">
        <f t="shared" si="207"/>
        <v>99.999379322758358</v>
      </c>
      <c r="Z74" s="253">
        <f t="shared" si="259"/>
        <v>1344.7000000000003</v>
      </c>
      <c r="AA74" s="167">
        <f t="shared" si="259"/>
        <v>1344.6999999999998</v>
      </c>
      <c r="AB74" s="165">
        <f t="shared" si="187"/>
        <v>99.999999999999972</v>
      </c>
      <c r="AC74" s="253">
        <f t="shared" si="259"/>
        <v>1153.5</v>
      </c>
      <c r="AD74" s="167">
        <f t="shared" si="259"/>
        <v>1153.5</v>
      </c>
      <c r="AE74" s="165">
        <f t="shared" si="189"/>
        <v>100</v>
      </c>
      <c r="AF74" s="253">
        <f t="shared" si="259"/>
        <v>714.30000000000007</v>
      </c>
      <c r="AG74" s="167">
        <f t="shared" si="259"/>
        <v>714.3</v>
      </c>
      <c r="AH74" s="165">
        <f t="shared" si="191"/>
        <v>99.999999999999986</v>
      </c>
      <c r="AI74" s="253">
        <f t="shared" si="259"/>
        <v>1041.9000000000001</v>
      </c>
      <c r="AJ74" s="167">
        <f t="shared" si="259"/>
        <v>0</v>
      </c>
      <c r="AK74" s="165">
        <f t="shared" si="193"/>
        <v>0</v>
      </c>
      <c r="AL74" s="253">
        <f t="shared" si="259"/>
        <v>0</v>
      </c>
      <c r="AM74" s="167">
        <f t="shared" si="259"/>
        <v>0</v>
      </c>
      <c r="AN74" s="165">
        <f t="shared" si="195"/>
        <v>0</v>
      </c>
      <c r="AO74" s="253">
        <f t="shared" si="259"/>
        <v>0</v>
      </c>
      <c r="AP74" s="167">
        <f t="shared" si="259"/>
        <v>0</v>
      </c>
      <c r="AQ74" s="165">
        <f t="shared" si="197"/>
        <v>0</v>
      </c>
      <c r="AR74" s="379"/>
    </row>
    <row r="75" spans="1:44" ht="53.25" customHeight="1">
      <c r="A75" s="356"/>
      <c r="B75" s="357"/>
      <c r="C75" s="356"/>
      <c r="D75" s="160" t="s">
        <v>2</v>
      </c>
      <c r="E75" s="254">
        <f t="shared" si="200"/>
        <v>7863.0200000000013</v>
      </c>
      <c r="F75" s="307">
        <f t="shared" si="201"/>
        <v>7072.420000000001</v>
      </c>
      <c r="G75" s="166">
        <f t="shared" si="198"/>
        <v>89.945339068195167</v>
      </c>
      <c r="H75" s="254">
        <v>0</v>
      </c>
      <c r="I75" s="168">
        <v>0</v>
      </c>
      <c r="J75" s="166">
        <f t="shared" si="199"/>
        <v>0</v>
      </c>
      <c r="K75" s="254">
        <v>0</v>
      </c>
      <c r="L75" s="168">
        <v>0</v>
      </c>
      <c r="M75" s="166">
        <f t="shared" si="203"/>
        <v>0</v>
      </c>
      <c r="N75" s="254">
        <v>558.72</v>
      </c>
      <c r="O75" s="168">
        <v>558.72</v>
      </c>
      <c r="P75" s="166">
        <f t="shared" si="204"/>
        <v>100</v>
      </c>
      <c r="Q75" s="280">
        <v>515.6</v>
      </c>
      <c r="R75" s="267">
        <v>515.6</v>
      </c>
      <c r="S75" s="166">
        <f t="shared" si="205"/>
        <v>100</v>
      </c>
      <c r="T75" s="254">
        <f>873.5+578.4</f>
        <v>1451.9</v>
      </c>
      <c r="U75" s="168">
        <v>1451.9</v>
      </c>
      <c r="V75" s="166">
        <f t="shared" si="206"/>
        <v>100</v>
      </c>
      <c r="W75" s="254">
        <f>873.7+1547.1-578.4+90.9</f>
        <v>1933.3000000000002</v>
      </c>
      <c r="X75" s="168">
        <v>1933.3</v>
      </c>
      <c r="Y75" s="166">
        <f t="shared" si="207"/>
        <v>99.999999999999986</v>
      </c>
      <c r="Z75" s="254">
        <f>873.6-90.9+293.1</f>
        <v>1075.8000000000002</v>
      </c>
      <c r="AA75" s="168">
        <v>1075.8</v>
      </c>
      <c r="AB75" s="166">
        <f t="shared" si="187"/>
        <v>99.999999999999972</v>
      </c>
      <c r="AC75" s="254">
        <f>1310.4-293.1-94.5</f>
        <v>922.80000000000007</v>
      </c>
      <c r="AD75" s="168">
        <v>922.8</v>
      </c>
      <c r="AE75" s="166">
        <f t="shared" si="189"/>
        <v>99.999999999999986</v>
      </c>
      <c r="AF75" s="254">
        <f>1310.4+94.5-790.6</f>
        <v>614.30000000000007</v>
      </c>
      <c r="AG75" s="168">
        <v>614.29999999999995</v>
      </c>
      <c r="AH75" s="166">
        <f t="shared" si="191"/>
        <v>99.999999999999972</v>
      </c>
      <c r="AI75" s="254">
        <v>790.6</v>
      </c>
      <c r="AJ75" s="168"/>
      <c r="AK75" s="166">
        <f t="shared" si="193"/>
        <v>0</v>
      </c>
      <c r="AL75" s="254"/>
      <c r="AM75" s="168"/>
      <c r="AN75" s="166">
        <f t="shared" si="195"/>
        <v>0</v>
      </c>
      <c r="AO75" s="254"/>
      <c r="AP75" s="168"/>
      <c r="AQ75" s="166">
        <f t="shared" si="197"/>
        <v>0</v>
      </c>
      <c r="AR75" s="379"/>
    </row>
    <row r="76" spans="1:44" ht="40.5" customHeight="1">
      <c r="A76" s="356"/>
      <c r="B76" s="357"/>
      <c r="C76" s="356"/>
      <c r="D76" s="161" t="s">
        <v>43</v>
      </c>
      <c r="E76" s="254">
        <f t="shared" si="200"/>
        <v>1965.7950000000001</v>
      </c>
      <c r="F76" s="307">
        <f t="shared" si="201"/>
        <v>1714.4800000000002</v>
      </c>
      <c r="G76" s="166">
        <f t="shared" si="198"/>
        <v>87.215604882503015</v>
      </c>
      <c r="H76" s="254">
        <v>0</v>
      </c>
      <c r="I76" s="168">
        <v>0</v>
      </c>
      <c r="J76" s="166">
        <f t="shared" si="199"/>
        <v>0</v>
      </c>
      <c r="K76" s="254">
        <v>0</v>
      </c>
      <c r="L76" s="168">
        <v>0</v>
      </c>
      <c r="M76" s="166">
        <f t="shared" si="203"/>
        <v>0</v>
      </c>
      <c r="N76" s="254">
        <v>139.68</v>
      </c>
      <c r="O76" s="168">
        <v>139.68</v>
      </c>
      <c r="P76" s="166">
        <f t="shared" si="204"/>
        <v>100</v>
      </c>
      <c r="Q76" s="280">
        <v>128.9</v>
      </c>
      <c r="R76" s="267">
        <v>128.9</v>
      </c>
      <c r="S76" s="166">
        <f t="shared" si="205"/>
        <v>100</v>
      </c>
      <c r="T76" s="254">
        <f>218.4+386.7-242.2</f>
        <v>362.90000000000003</v>
      </c>
      <c r="U76" s="168">
        <v>362.9</v>
      </c>
      <c r="V76" s="166">
        <f t="shared" si="206"/>
        <v>99.999999999999986</v>
      </c>
      <c r="W76" s="254">
        <f>218.415+242.2+22.8</f>
        <v>483.41500000000002</v>
      </c>
      <c r="X76" s="168">
        <v>483.4</v>
      </c>
      <c r="Y76" s="166">
        <f t="shared" si="207"/>
        <v>99.99689707601128</v>
      </c>
      <c r="Z76" s="254">
        <f>218.4-22.8+73.3</f>
        <v>268.89999999999998</v>
      </c>
      <c r="AA76" s="168">
        <v>268.89999999999998</v>
      </c>
      <c r="AB76" s="166">
        <f t="shared" si="187"/>
        <v>100</v>
      </c>
      <c r="AC76" s="254">
        <f>327.6-73.3-23.6</f>
        <v>230.70000000000002</v>
      </c>
      <c r="AD76" s="168">
        <v>230.7</v>
      </c>
      <c r="AE76" s="166">
        <f t="shared" si="189"/>
        <v>99.999999999999986</v>
      </c>
      <c r="AF76" s="254">
        <v>100</v>
      </c>
      <c r="AG76" s="168">
        <v>100</v>
      </c>
      <c r="AH76" s="166">
        <f t="shared" si="191"/>
        <v>100</v>
      </c>
      <c r="AI76" s="254">
        <v>251.3</v>
      </c>
      <c r="AJ76" s="168"/>
      <c r="AK76" s="166">
        <f t="shared" si="193"/>
        <v>0</v>
      </c>
      <c r="AL76" s="254"/>
      <c r="AM76" s="168"/>
      <c r="AN76" s="166">
        <f t="shared" si="195"/>
        <v>0</v>
      </c>
      <c r="AO76" s="254"/>
      <c r="AP76" s="168"/>
      <c r="AQ76" s="166">
        <f t="shared" si="197"/>
        <v>0</v>
      </c>
      <c r="AR76" s="379"/>
    </row>
    <row r="77" spans="1:44" ht="34.5" customHeight="1">
      <c r="A77" s="356"/>
      <c r="B77" s="357"/>
      <c r="C77" s="356"/>
      <c r="D77" s="160" t="s">
        <v>264</v>
      </c>
      <c r="E77" s="254"/>
      <c r="F77" s="307"/>
      <c r="G77" s="166"/>
      <c r="H77" s="254"/>
      <c r="I77" s="168"/>
      <c r="J77" s="166"/>
      <c r="K77" s="254"/>
      <c r="L77" s="168"/>
      <c r="M77" s="166"/>
      <c r="N77" s="254"/>
      <c r="O77" s="168"/>
      <c r="P77" s="166"/>
      <c r="Q77" s="280"/>
      <c r="R77" s="267"/>
      <c r="S77" s="166">
        <f t="shared" si="205"/>
        <v>0</v>
      </c>
      <c r="T77" s="254"/>
      <c r="U77" s="168"/>
      <c r="V77" s="166">
        <f t="shared" si="206"/>
        <v>0</v>
      </c>
      <c r="W77" s="254"/>
      <c r="X77" s="168"/>
      <c r="Y77" s="166">
        <f t="shared" si="207"/>
        <v>0</v>
      </c>
      <c r="Z77" s="254"/>
      <c r="AA77" s="168"/>
      <c r="AB77" s="166">
        <f t="shared" si="187"/>
        <v>0</v>
      </c>
      <c r="AC77" s="254"/>
      <c r="AD77" s="168"/>
      <c r="AE77" s="166">
        <f t="shared" si="189"/>
        <v>0</v>
      </c>
      <c r="AF77" s="254"/>
      <c r="AG77" s="168"/>
      <c r="AH77" s="166">
        <f t="shared" si="191"/>
        <v>0</v>
      </c>
      <c r="AI77" s="254"/>
      <c r="AJ77" s="168"/>
      <c r="AK77" s="166">
        <f t="shared" si="193"/>
        <v>0</v>
      </c>
      <c r="AL77" s="254"/>
      <c r="AM77" s="168"/>
      <c r="AN77" s="166">
        <f t="shared" si="195"/>
        <v>0</v>
      </c>
      <c r="AO77" s="254"/>
      <c r="AP77" s="168"/>
      <c r="AQ77" s="166">
        <f t="shared" si="197"/>
        <v>0</v>
      </c>
      <c r="AR77" s="379"/>
    </row>
    <row r="78" spans="1:44" ht="30" customHeight="1">
      <c r="A78" s="356" t="s">
        <v>312</v>
      </c>
      <c r="B78" s="357" t="s">
        <v>333</v>
      </c>
      <c r="C78" s="356"/>
      <c r="D78" s="159" t="s">
        <v>41</v>
      </c>
      <c r="E78" s="253">
        <f t="shared" si="200"/>
        <v>1582.1000000000001</v>
      </c>
      <c r="F78" s="306">
        <f t="shared" si="201"/>
        <v>482.7</v>
      </c>
      <c r="G78" s="165">
        <f t="shared" si="198"/>
        <v>30.510081537197394</v>
      </c>
      <c r="H78" s="253">
        <f>H79+H80+H81</f>
        <v>0</v>
      </c>
      <c r="I78" s="167">
        <f t="shared" ref="I78:AP78" si="260">I79+I80+I81</f>
        <v>0</v>
      </c>
      <c r="J78" s="165">
        <f t="shared" si="199"/>
        <v>0</v>
      </c>
      <c r="K78" s="253">
        <f t="shared" si="260"/>
        <v>0</v>
      </c>
      <c r="L78" s="167">
        <f t="shared" si="260"/>
        <v>0</v>
      </c>
      <c r="M78" s="165">
        <f t="shared" si="203"/>
        <v>0</v>
      </c>
      <c r="N78" s="253">
        <f t="shared" si="260"/>
        <v>0</v>
      </c>
      <c r="O78" s="167">
        <f t="shared" si="260"/>
        <v>0</v>
      </c>
      <c r="P78" s="165">
        <f t="shared" si="204"/>
        <v>0</v>
      </c>
      <c r="Q78" s="279">
        <f t="shared" si="260"/>
        <v>0</v>
      </c>
      <c r="R78" s="291">
        <f t="shared" si="260"/>
        <v>0</v>
      </c>
      <c r="S78" s="165">
        <f t="shared" si="205"/>
        <v>0</v>
      </c>
      <c r="T78" s="253">
        <f t="shared" si="260"/>
        <v>0</v>
      </c>
      <c r="U78" s="167">
        <f t="shared" si="260"/>
        <v>0</v>
      </c>
      <c r="V78" s="165">
        <f t="shared" si="206"/>
        <v>0</v>
      </c>
      <c r="W78" s="253">
        <f t="shared" si="260"/>
        <v>0</v>
      </c>
      <c r="X78" s="167">
        <f t="shared" si="260"/>
        <v>0</v>
      </c>
      <c r="Y78" s="165">
        <f t="shared" si="207"/>
        <v>0</v>
      </c>
      <c r="Z78" s="253">
        <f t="shared" si="260"/>
        <v>0</v>
      </c>
      <c r="AA78" s="167">
        <f t="shared" si="260"/>
        <v>0</v>
      </c>
      <c r="AB78" s="165">
        <f t="shared" si="187"/>
        <v>0</v>
      </c>
      <c r="AC78" s="253">
        <f t="shared" si="260"/>
        <v>0</v>
      </c>
      <c r="AD78" s="167">
        <f t="shared" si="260"/>
        <v>0</v>
      </c>
      <c r="AE78" s="165">
        <f t="shared" si="189"/>
        <v>0</v>
      </c>
      <c r="AF78" s="253">
        <f t="shared" si="260"/>
        <v>482.70000000000005</v>
      </c>
      <c r="AG78" s="167">
        <f t="shared" si="260"/>
        <v>482.7</v>
      </c>
      <c r="AH78" s="165">
        <f t="shared" si="191"/>
        <v>99.999999999999986</v>
      </c>
      <c r="AI78" s="253">
        <f t="shared" si="260"/>
        <v>1099.4000000000001</v>
      </c>
      <c r="AJ78" s="167">
        <f t="shared" si="260"/>
        <v>0</v>
      </c>
      <c r="AK78" s="165">
        <f t="shared" si="193"/>
        <v>0</v>
      </c>
      <c r="AL78" s="253">
        <f t="shared" si="260"/>
        <v>0</v>
      </c>
      <c r="AM78" s="167">
        <f t="shared" si="260"/>
        <v>0</v>
      </c>
      <c r="AN78" s="165">
        <f t="shared" si="195"/>
        <v>0</v>
      </c>
      <c r="AO78" s="253">
        <f t="shared" si="260"/>
        <v>0</v>
      </c>
      <c r="AP78" s="167">
        <f t="shared" si="260"/>
        <v>0</v>
      </c>
      <c r="AQ78" s="165">
        <f t="shared" si="197"/>
        <v>0</v>
      </c>
      <c r="AR78" s="383"/>
    </row>
    <row r="79" spans="1:44" ht="55.5" customHeight="1">
      <c r="A79" s="356"/>
      <c r="B79" s="357"/>
      <c r="C79" s="356"/>
      <c r="D79" s="160" t="s">
        <v>2</v>
      </c>
      <c r="E79" s="254">
        <f t="shared" si="200"/>
        <v>1265.7</v>
      </c>
      <c r="F79" s="307">
        <f t="shared" si="201"/>
        <v>386.2</v>
      </c>
      <c r="G79" s="166">
        <f t="shared" si="198"/>
        <v>30.512759737694555</v>
      </c>
      <c r="H79" s="254">
        <v>0</v>
      </c>
      <c r="I79" s="168">
        <v>0</v>
      </c>
      <c r="J79" s="166">
        <f t="shared" si="199"/>
        <v>0</v>
      </c>
      <c r="K79" s="254">
        <v>0</v>
      </c>
      <c r="L79" s="168">
        <v>0</v>
      </c>
      <c r="M79" s="166">
        <f t="shared" si="203"/>
        <v>0</v>
      </c>
      <c r="N79" s="254">
        <v>0</v>
      </c>
      <c r="O79" s="168">
        <v>0</v>
      </c>
      <c r="P79" s="166">
        <f t="shared" si="204"/>
        <v>0</v>
      </c>
      <c r="Q79" s="280">
        <v>0</v>
      </c>
      <c r="R79" s="267">
        <v>0</v>
      </c>
      <c r="S79" s="166">
        <f t="shared" si="205"/>
        <v>0</v>
      </c>
      <c r="T79" s="254"/>
      <c r="U79" s="168"/>
      <c r="V79" s="166">
        <f t="shared" si="206"/>
        <v>0</v>
      </c>
      <c r="W79" s="254"/>
      <c r="X79" s="168"/>
      <c r="Y79" s="166">
        <f t="shared" si="207"/>
        <v>0</v>
      </c>
      <c r="Z79" s="254"/>
      <c r="AA79" s="168"/>
      <c r="AB79" s="166">
        <f t="shared" si="187"/>
        <v>0</v>
      </c>
      <c r="AC79" s="254"/>
      <c r="AD79" s="168"/>
      <c r="AE79" s="166">
        <f t="shared" si="189"/>
        <v>0</v>
      </c>
      <c r="AF79" s="254">
        <f>1265.7-879.5</f>
        <v>386.20000000000005</v>
      </c>
      <c r="AG79" s="168">
        <v>386.2</v>
      </c>
      <c r="AH79" s="166">
        <f t="shared" si="191"/>
        <v>99.999999999999986</v>
      </c>
      <c r="AI79" s="254">
        <v>879.5</v>
      </c>
      <c r="AJ79" s="168"/>
      <c r="AK79" s="166">
        <f t="shared" si="193"/>
        <v>0</v>
      </c>
      <c r="AL79" s="254"/>
      <c r="AM79" s="168"/>
      <c r="AN79" s="166">
        <f t="shared" si="195"/>
        <v>0</v>
      </c>
      <c r="AO79" s="254"/>
      <c r="AP79" s="168"/>
      <c r="AQ79" s="166">
        <f t="shared" si="197"/>
        <v>0</v>
      </c>
      <c r="AR79" s="384"/>
    </row>
    <row r="80" spans="1:44" ht="30" customHeight="1">
      <c r="A80" s="356"/>
      <c r="B80" s="357"/>
      <c r="C80" s="356"/>
      <c r="D80" s="161" t="s">
        <v>43</v>
      </c>
      <c r="E80" s="254">
        <f t="shared" si="200"/>
        <v>316.39999999999998</v>
      </c>
      <c r="F80" s="307">
        <f t="shared" si="201"/>
        <v>96.5</v>
      </c>
      <c r="G80" s="166">
        <f t="shared" si="198"/>
        <v>30.499367888748424</v>
      </c>
      <c r="H80" s="254">
        <v>0</v>
      </c>
      <c r="I80" s="168">
        <v>0</v>
      </c>
      <c r="J80" s="166">
        <f t="shared" si="199"/>
        <v>0</v>
      </c>
      <c r="K80" s="254">
        <v>0</v>
      </c>
      <c r="L80" s="168">
        <v>0</v>
      </c>
      <c r="M80" s="166">
        <f t="shared" si="203"/>
        <v>0</v>
      </c>
      <c r="N80" s="254">
        <v>0</v>
      </c>
      <c r="O80" s="168">
        <v>0</v>
      </c>
      <c r="P80" s="166">
        <f t="shared" si="204"/>
        <v>0</v>
      </c>
      <c r="Q80" s="280">
        <v>0</v>
      </c>
      <c r="R80" s="267">
        <v>0</v>
      </c>
      <c r="S80" s="166">
        <f t="shared" si="205"/>
        <v>0</v>
      </c>
      <c r="T80" s="254"/>
      <c r="U80" s="168"/>
      <c r="V80" s="166">
        <f t="shared" si="206"/>
        <v>0</v>
      </c>
      <c r="W80" s="254"/>
      <c r="X80" s="168"/>
      <c r="Y80" s="166">
        <f t="shared" si="207"/>
        <v>0</v>
      </c>
      <c r="Z80" s="254"/>
      <c r="AA80" s="168"/>
      <c r="AB80" s="166">
        <f t="shared" si="187"/>
        <v>0</v>
      </c>
      <c r="AC80" s="254"/>
      <c r="AD80" s="168"/>
      <c r="AE80" s="166">
        <f t="shared" si="189"/>
        <v>0</v>
      </c>
      <c r="AF80" s="254">
        <f>316.4-219.9</f>
        <v>96.499999999999972</v>
      </c>
      <c r="AG80" s="168">
        <v>96.5</v>
      </c>
      <c r="AH80" s="166">
        <f t="shared" si="191"/>
        <v>100.00000000000003</v>
      </c>
      <c r="AI80" s="254">
        <v>219.9</v>
      </c>
      <c r="AJ80" s="168"/>
      <c r="AK80" s="166">
        <f t="shared" si="193"/>
        <v>0</v>
      </c>
      <c r="AL80" s="254"/>
      <c r="AM80" s="168"/>
      <c r="AN80" s="166">
        <f t="shared" si="195"/>
        <v>0</v>
      </c>
      <c r="AO80" s="254"/>
      <c r="AP80" s="168"/>
      <c r="AQ80" s="166">
        <f t="shared" si="197"/>
        <v>0</v>
      </c>
      <c r="AR80" s="384"/>
    </row>
    <row r="81" spans="1:44" ht="30" customHeight="1">
      <c r="A81" s="356"/>
      <c r="B81" s="357"/>
      <c r="C81" s="356"/>
      <c r="D81" s="160" t="s">
        <v>264</v>
      </c>
      <c r="E81" s="254">
        <f t="shared" si="200"/>
        <v>0</v>
      </c>
      <c r="F81" s="307">
        <f t="shared" si="201"/>
        <v>0</v>
      </c>
      <c r="G81" s="166">
        <f t="shared" si="198"/>
        <v>0</v>
      </c>
      <c r="H81" s="254"/>
      <c r="I81" s="168"/>
      <c r="J81" s="166">
        <f t="shared" si="199"/>
        <v>0</v>
      </c>
      <c r="K81" s="254"/>
      <c r="L81" s="168"/>
      <c r="M81" s="166">
        <f t="shared" si="203"/>
        <v>0</v>
      </c>
      <c r="N81" s="254"/>
      <c r="O81" s="168"/>
      <c r="P81" s="166">
        <f t="shared" si="204"/>
        <v>0</v>
      </c>
      <c r="Q81" s="280"/>
      <c r="R81" s="267"/>
      <c r="S81" s="166">
        <f t="shared" si="205"/>
        <v>0</v>
      </c>
      <c r="T81" s="254"/>
      <c r="U81" s="168"/>
      <c r="V81" s="166">
        <f t="shared" si="206"/>
        <v>0</v>
      </c>
      <c r="W81" s="254"/>
      <c r="X81" s="168"/>
      <c r="Y81" s="166">
        <f t="shared" si="207"/>
        <v>0</v>
      </c>
      <c r="Z81" s="254"/>
      <c r="AA81" s="168"/>
      <c r="AB81" s="166">
        <f t="shared" si="187"/>
        <v>0</v>
      </c>
      <c r="AC81" s="254"/>
      <c r="AD81" s="168"/>
      <c r="AE81" s="166">
        <f t="shared" si="189"/>
        <v>0</v>
      </c>
      <c r="AF81" s="254"/>
      <c r="AG81" s="168"/>
      <c r="AH81" s="166">
        <f t="shared" si="191"/>
        <v>0</v>
      </c>
      <c r="AI81" s="254"/>
      <c r="AJ81" s="168"/>
      <c r="AK81" s="166">
        <f t="shared" si="193"/>
        <v>0</v>
      </c>
      <c r="AL81" s="254"/>
      <c r="AM81" s="168"/>
      <c r="AN81" s="166">
        <f t="shared" si="195"/>
        <v>0</v>
      </c>
      <c r="AO81" s="254"/>
      <c r="AP81" s="168"/>
      <c r="AQ81" s="166">
        <f t="shared" si="197"/>
        <v>0</v>
      </c>
      <c r="AR81" s="385"/>
    </row>
    <row r="82" spans="1:44" ht="30" customHeight="1">
      <c r="A82" s="354" t="s">
        <v>5</v>
      </c>
      <c r="B82" s="355" t="s">
        <v>335</v>
      </c>
      <c r="C82" s="354" t="s">
        <v>313</v>
      </c>
      <c r="D82" s="153" t="s">
        <v>41</v>
      </c>
      <c r="E82" s="253">
        <f t="shared" si="200"/>
        <v>219375.90453999999</v>
      </c>
      <c r="F82" s="306">
        <f t="shared" si="201"/>
        <v>169386.78554000001</v>
      </c>
      <c r="G82" s="165">
        <f t="shared" si="198"/>
        <v>77.213031164557449</v>
      </c>
      <c r="H82" s="253">
        <f t="shared" ref="H82:AP82" si="261">H83+H84+H85</f>
        <v>18123.400000000001</v>
      </c>
      <c r="I82" s="165">
        <f t="shared" si="261"/>
        <v>18123.400000000001</v>
      </c>
      <c r="J82" s="165">
        <f t="shared" si="199"/>
        <v>100</v>
      </c>
      <c r="K82" s="253">
        <f>K83+K84+K85</f>
        <v>18885.93003</v>
      </c>
      <c r="L82" s="167">
        <f t="shared" si="261"/>
        <v>18885.93003</v>
      </c>
      <c r="M82" s="165">
        <f t="shared" si="203"/>
        <v>100</v>
      </c>
      <c r="N82" s="253">
        <f t="shared" si="261"/>
        <v>14503.605509999999</v>
      </c>
      <c r="O82" s="167">
        <f t="shared" si="261"/>
        <v>14503.605509999999</v>
      </c>
      <c r="P82" s="165">
        <f t="shared" si="204"/>
        <v>100</v>
      </c>
      <c r="Q82" s="279">
        <f t="shared" si="261"/>
        <v>26657</v>
      </c>
      <c r="R82" s="291">
        <f t="shared" si="261"/>
        <v>26657</v>
      </c>
      <c r="S82" s="165">
        <f t="shared" si="205"/>
        <v>100</v>
      </c>
      <c r="T82" s="253">
        <f t="shared" si="261"/>
        <v>11034.277</v>
      </c>
      <c r="U82" s="165">
        <f t="shared" si="261"/>
        <v>11034.3</v>
      </c>
      <c r="V82" s="165">
        <f t="shared" si="206"/>
        <v>100.00020844138677</v>
      </c>
      <c r="W82" s="253">
        <f t="shared" si="261"/>
        <v>23402.670000000002</v>
      </c>
      <c r="X82" s="165">
        <f t="shared" si="261"/>
        <v>23402.5</v>
      </c>
      <c r="Y82" s="165">
        <f t="shared" si="207"/>
        <v>99.999273587159067</v>
      </c>
      <c r="Z82" s="253">
        <f t="shared" si="261"/>
        <v>21407.599999999999</v>
      </c>
      <c r="AA82" s="165">
        <f t="shared" si="261"/>
        <v>21407.599999999999</v>
      </c>
      <c r="AB82" s="165">
        <f t="shared" si="187"/>
        <v>100</v>
      </c>
      <c r="AC82" s="253">
        <f t="shared" si="261"/>
        <v>20966.479999999996</v>
      </c>
      <c r="AD82" s="165">
        <f t="shared" si="261"/>
        <v>20966.45</v>
      </c>
      <c r="AE82" s="165">
        <f t="shared" si="189"/>
        <v>99.999856914465397</v>
      </c>
      <c r="AF82" s="253">
        <f t="shared" si="261"/>
        <v>14405.932999999999</v>
      </c>
      <c r="AG82" s="165">
        <f t="shared" si="261"/>
        <v>14406</v>
      </c>
      <c r="AH82" s="165">
        <f t="shared" si="191"/>
        <v>100.00046508615583</v>
      </c>
      <c r="AI82" s="253">
        <f t="shared" si="261"/>
        <v>17648.882999999998</v>
      </c>
      <c r="AJ82" s="165">
        <f t="shared" si="261"/>
        <v>0</v>
      </c>
      <c r="AK82" s="165">
        <f t="shared" si="193"/>
        <v>0</v>
      </c>
      <c r="AL82" s="253">
        <f t="shared" si="261"/>
        <v>17115.483</v>
      </c>
      <c r="AM82" s="165">
        <f t="shared" si="261"/>
        <v>0</v>
      </c>
      <c r="AN82" s="165">
        <f t="shared" si="195"/>
        <v>0</v>
      </c>
      <c r="AO82" s="253">
        <f t="shared" si="261"/>
        <v>15224.643</v>
      </c>
      <c r="AP82" s="165">
        <f t="shared" si="261"/>
        <v>0</v>
      </c>
      <c r="AQ82" s="165">
        <f t="shared" si="197"/>
        <v>0</v>
      </c>
      <c r="AR82" s="383"/>
    </row>
    <row r="83" spans="1:44" ht="50.25" customHeight="1">
      <c r="A83" s="354"/>
      <c r="B83" s="355"/>
      <c r="C83" s="354"/>
      <c r="D83" s="152" t="s">
        <v>2</v>
      </c>
      <c r="E83" s="254">
        <f t="shared" si="200"/>
        <v>0</v>
      </c>
      <c r="F83" s="307">
        <f t="shared" si="201"/>
        <v>0</v>
      </c>
      <c r="G83" s="166">
        <f t="shared" si="198"/>
        <v>0</v>
      </c>
      <c r="H83" s="254"/>
      <c r="I83" s="166"/>
      <c r="J83" s="166">
        <f t="shared" si="199"/>
        <v>0</v>
      </c>
      <c r="K83" s="254"/>
      <c r="L83" s="168"/>
      <c r="M83" s="166">
        <f t="shared" si="203"/>
        <v>0</v>
      </c>
      <c r="N83" s="254"/>
      <c r="O83" s="168"/>
      <c r="P83" s="166">
        <f t="shared" si="204"/>
        <v>0</v>
      </c>
      <c r="Q83" s="280"/>
      <c r="R83" s="267"/>
      <c r="S83" s="166">
        <f t="shared" si="205"/>
        <v>0</v>
      </c>
      <c r="T83" s="254"/>
      <c r="U83" s="166"/>
      <c r="V83" s="166">
        <f t="shared" si="206"/>
        <v>0</v>
      </c>
      <c r="W83" s="254"/>
      <c r="X83" s="166"/>
      <c r="Y83" s="166">
        <f t="shared" si="207"/>
        <v>0</v>
      </c>
      <c r="Z83" s="254"/>
      <c r="AA83" s="166"/>
      <c r="AB83" s="166">
        <f t="shared" si="187"/>
        <v>0</v>
      </c>
      <c r="AC83" s="254"/>
      <c r="AD83" s="166"/>
      <c r="AE83" s="166">
        <f t="shared" si="189"/>
        <v>0</v>
      </c>
      <c r="AF83" s="254"/>
      <c r="AG83" s="166"/>
      <c r="AH83" s="166">
        <f t="shared" si="191"/>
        <v>0</v>
      </c>
      <c r="AI83" s="254"/>
      <c r="AJ83" s="166"/>
      <c r="AK83" s="166">
        <f t="shared" si="193"/>
        <v>0</v>
      </c>
      <c r="AL83" s="254"/>
      <c r="AM83" s="166"/>
      <c r="AN83" s="166">
        <f t="shared" si="195"/>
        <v>0</v>
      </c>
      <c r="AO83" s="254"/>
      <c r="AP83" s="166"/>
      <c r="AQ83" s="166">
        <f t="shared" si="197"/>
        <v>0</v>
      </c>
      <c r="AR83" s="384"/>
    </row>
    <row r="84" spans="1:44" s="299" customFormat="1" ht="30" customHeight="1">
      <c r="A84" s="354"/>
      <c r="B84" s="355"/>
      <c r="C84" s="354"/>
      <c r="D84" s="314" t="s">
        <v>43</v>
      </c>
      <c r="E84" s="307">
        <f t="shared" si="200"/>
        <v>203084.47</v>
      </c>
      <c r="F84" s="307">
        <f>I84+L84+O84+R84+U84+X84+AA84+AD84+AG84+AJ84+AM84+AP84</f>
        <v>156548.95000000001</v>
      </c>
      <c r="G84" s="307">
        <f t="shared" si="198"/>
        <v>77.085633382010954</v>
      </c>
      <c r="H84" s="307">
        <f>H95+H100</f>
        <v>18000</v>
      </c>
      <c r="I84" s="307">
        <v>18000</v>
      </c>
      <c r="J84" s="307">
        <f t="shared" si="199"/>
        <v>100</v>
      </c>
      <c r="K84" s="307">
        <f>K95+K100</f>
        <v>18000</v>
      </c>
      <c r="L84" s="307">
        <v>18000</v>
      </c>
      <c r="M84" s="307">
        <f t="shared" si="203"/>
        <v>100</v>
      </c>
      <c r="N84" s="307">
        <f>N95+N100</f>
        <v>14000</v>
      </c>
      <c r="O84" s="307">
        <v>14000</v>
      </c>
      <c r="P84" s="307">
        <f t="shared" si="204"/>
        <v>100</v>
      </c>
      <c r="Q84" s="307">
        <f>Q95+Q100</f>
        <v>24000</v>
      </c>
      <c r="R84" s="307">
        <f>R95+R100</f>
        <v>24000</v>
      </c>
      <c r="S84" s="307">
        <f t="shared" si="205"/>
        <v>100</v>
      </c>
      <c r="T84" s="307">
        <f>T95+T100</f>
        <v>10000</v>
      </c>
      <c r="U84" s="307">
        <f>U95+U100</f>
        <v>10000</v>
      </c>
      <c r="V84" s="307">
        <f t="shared" si="206"/>
        <v>100</v>
      </c>
      <c r="W84" s="307">
        <f>W95+W100</f>
        <v>20500.07</v>
      </c>
      <c r="X84" s="307">
        <f>X95+X100</f>
        <v>20499.900000000001</v>
      </c>
      <c r="Y84" s="307">
        <f t="shared" si="207"/>
        <v>99.999170734538964</v>
      </c>
      <c r="Z84" s="307">
        <f>Z95+Z100</f>
        <v>19000.099999999999</v>
      </c>
      <c r="AA84" s="307">
        <f>AA95+AA100</f>
        <v>19000.099999999999</v>
      </c>
      <c r="AB84" s="307">
        <f t="shared" si="187"/>
        <v>100</v>
      </c>
      <c r="AC84" s="307">
        <f>AC95+AC100</f>
        <v>20048.949999999997</v>
      </c>
      <c r="AD84" s="307">
        <f>AD95+AD100</f>
        <v>20048.95</v>
      </c>
      <c r="AE84" s="307">
        <f t="shared" si="189"/>
        <v>100.00000000000003</v>
      </c>
      <c r="AF84" s="307">
        <f>AF95+AF100</f>
        <v>12999.949999999999</v>
      </c>
      <c r="AG84" s="307">
        <f>AG95+AG100</f>
        <v>13000</v>
      </c>
      <c r="AH84" s="307">
        <f t="shared" si="191"/>
        <v>100.00038461686391</v>
      </c>
      <c r="AI84" s="307">
        <f>AI95+AI100</f>
        <v>15588.099999999999</v>
      </c>
      <c r="AJ84" s="307"/>
      <c r="AK84" s="307">
        <f t="shared" si="193"/>
        <v>0</v>
      </c>
      <c r="AL84" s="307">
        <f>AL95+AL100</f>
        <v>16465.3</v>
      </c>
      <c r="AM84" s="307"/>
      <c r="AN84" s="307">
        <f t="shared" si="195"/>
        <v>0</v>
      </c>
      <c r="AO84" s="307">
        <f>AO95+AO100</f>
        <v>14482</v>
      </c>
      <c r="AP84" s="307"/>
      <c r="AQ84" s="307">
        <f t="shared" si="197"/>
        <v>0</v>
      </c>
      <c r="AR84" s="384"/>
    </row>
    <row r="85" spans="1:44" ht="30" customHeight="1">
      <c r="A85" s="354"/>
      <c r="B85" s="355"/>
      <c r="C85" s="354"/>
      <c r="D85" s="152" t="s">
        <v>264</v>
      </c>
      <c r="E85" s="254">
        <f>E96+E101</f>
        <v>16291.43454</v>
      </c>
      <c r="F85" s="307">
        <f>F96+F101</f>
        <v>12837.835539999998</v>
      </c>
      <c r="G85" s="166">
        <f t="shared" si="198"/>
        <v>78.801136317857981</v>
      </c>
      <c r="H85" s="254">
        <f>H96+H101</f>
        <v>123.4</v>
      </c>
      <c r="I85" s="168">
        <f>I96+I101</f>
        <v>123.4</v>
      </c>
      <c r="J85" s="166">
        <f t="shared" si="199"/>
        <v>100</v>
      </c>
      <c r="K85" s="254">
        <f>K96+K101</f>
        <v>885.93002999999999</v>
      </c>
      <c r="L85" s="168">
        <f>L96+L101</f>
        <v>885.93002999999999</v>
      </c>
      <c r="M85" s="166">
        <f t="shared" si="203"/>
        <v>100</v>
      </c>
      <c r="N85" s="254">
        <f>N96+N101</f>
        <v>503.60550999999998</v>
      </c>
      <c r="O85" s="168">
        <f>O96+O101</f>
        <v>503.60550999999998</v>
      </c>
      <c r="P85" s="166">
        <f t="shared" si="204"/>
        <v>100</v>
      </c>
      <c r="Q85" s="280">
        <f>Q96+Q101</f>
        <v>2657</v>
      </c>
      <c r="R85" s="267">
        <f>R96+R101</f>
        <v>2657</v>
      </c>
      <c r="S85" s="166">
        <f t="shared" si="205"/>
        <v>100</v>
      </c>
      <c r="T85" s="254">
        <f>T96+T101</f>
        <v>1034.2769999999998</v>
      </c>
      <c r="U85" s="168">
        <f>U96+U101</f>
        <v>1034.3</v>
      </c>
      <c r="V85" s="166">
        <f t="shared" si="206"/>
        <v>100.00222377564232</v>
      </c>
      <c r="W85" s="254">
        <f>W96+W101</f>
        <v>2902.6000000000008</v>
      </c>
      <c r="X85" s="168">
        <f>X96+X101</f>
        <v>2902.6</v>
      </c>
      <c r="Y85" s="166">
        <f t="shared" si="207"/>
        <v>99.999999999999972</v>
      </c>
      <c r="Z85" s="254">
        <f>Z96+Z101</f>
        <v>2407.4999999999995</v>
      </c>
      <c r="AA85" s="168">
        <f>AA96+AA101</f>
        <v>2407.5</v>
      </c>
      <c r="AB85" s="166">
        <f t="shared" si="187"/>
        <v>100.00000000000003</v>
      </c>
      <c r="AC85" s="254">
        <f>AC96+AC101</f>
        <v>917.5300000000002</v>
      </c>
      <c r="AD85" s="168">
        <f>AD96+AD101</f>
        <v>917.5</v>
      </c>
      <c r="AE85" s="166">
        <f t="shared" si="189"/>
        <v>99.996730352141043</v>
      </c>
      <c r="AF85" s="254">
        <f>AF96+AF101</f>
        <v>1405.9830000000002</v>
      </c>
      <c r="AG85" s="168">
        <f>AG96+AG101</f>
        <v>1406</v>
      </c>
      <c r="AH85" s="166">
        <f t="shared" si="191"/>
        <v>100.00120911846018</v>
      </c>
      <c r="AI85" s="254">
        <f>AI96+AI101</f>
        <v>2060.7829999999999</v>
      </c>
      <c r="AJ85" s="168">
        <f>AJ96+AJ101</f>
        <v>0</v>
      </c>
      <c r="AK85" s="166">
        <f t="shared" si="193"/>
        <v>0</v>
      </c>
      <c r="AL85" s="254">
        <f>AL96+AL101</f>
        <v>650.18299999999999</v>
      </c>
      <c r="AM85" s="168">
        <f>AM96+AM101</f>
        <v>0</v>
      </c>
      <c r="AN85" s="166">
        <f t="shared" si="195"/>
        <v>0</v>
      </c>
      <c r="AO85" s="254">
        <f>AO96+AO101</f>
        <v>742.64300000000003</v>
      </c>
      <c r="AP85" s="168">
        <f>AP96+AP101</f>
        <v>0</v>
      </c>
      <c r="AQ85" s="166">
        <f t="shared" si="197"/>
        <v>0</v>
      </c>
      <c r="AR85" s="385"/>
    </row>
    <row r="86" spans="1:44" ht="22.5" customHeight="1">
      <c r="A86" s="362" t="s">
        <v>260</v>
      </c>
      <c r="B86" s="362"/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62"/>
      <c r="AN86" s="362"/>
      <c r="AO86" s="362"/>
      <c r="AP86" s="362"/>
      <c r="AQ86" s="362"/>
      <c r="AR86" s="362"/>
    </row>
    <row r="87" spans="1:44" ht="30" customHeight="1">
      <c r="A87" s="363" t="s">
        <v>317</v>
      </c>
      <c r="B87" s="363"/>
      <c r="C87" s="363"/>
      <c r="D87" s="153" t="s">
        <v>41</v>
      </c>
      <c r="E87" s="255">
        <f t="shared" ref="E87" si="262">H87+K87+N87+Q87+T87+W87+Z87+AC87+AF87+AI87+AL87+AO87</f>
        <v>21630.135000000002</v>
      </c>
      <c r="F87" s="308">
        <f t="shared" ref="F87" si="263">I87+L87+O87+R87+U87+X87+AA87+AD87+AG87+AJ87+AM87+AP87</f>
        <v>18487.899999999998</v>
      </c>
      <c r="G87" s="175">
        <f>IF(F87,F87/E87*100,0)</f>
        <v>85.472883086490185</v>
      </c>
      <c r="H87" s="255">
        <f>H89+H90</f>
        <v>2500</v>
      </c>
      <c r="I87" s="175">
        <f>I89+I90</f>
        <v>2500</v>
      </c>
      <c r="J87" s="175">
        <f>IF(I87,I87/H87*100,0)</f>
        <v>100</v>
      </c>
      <c r="K87" s="255">
        <f>SUM(K89:K91)</f>
        <v>1500</v>
      </c>
      <c r="L87" s="178">
        <f>SUM(L89:L91)</f>
        <v>1500</v>
      </c>
      <c r="M87" s="175">
        <f t="shared" ref="M87:M101" si="264">IF(L87,L87/K87*100,0)</f>
        <v>100</v>
      </c>
      <c r="N87" s="255">
        <f t="shared" ref="N87:O87" si="265">N89+N90</f>
        <v>2440.1999999999998</v>
      </c>
      <c r="O87" s="178">
        <f t="shared" si="265"/>
        <v>2440.1999999999998</v>
      </c>
      <c r="P87" s="175">
        <f t="shared" ref="P87:P101" si="266">IF(O87,O87/N87*100,0)</f>
        <v>100</v>
      </c>
      <c r="Q87" s="271">
        <f t="shared" ref="Q87:R87" si="267">Q89+Q90</f>
        <v>2648.7999999999997</v>
      </c>
      <c r="R87" s="292">
        <f t="shared" si="267"/>
        <v>2648.7999999999997</v>
      </c>
      <c r="S87" s="175">
        <f t="shared" ref="S87:S101" si="268">IF(R87,R87/Q87*100,0)</f>
        <v>100</v>
      </c>
      <c r="T87" s="255">
        <f t="shared" ref="T87:U87" si="269">T89+T90</f>
        <v>2594.8000000000002</v>
      </c>
      <c r="U87" s="175">
        <f t="shared" si="269"/>
        <v>2594.8000000000002</v>
      </c>
      <c r="V87" s="175">
        <f t="shared" ref="V87:V101" si="270">IF(U87,U87/T87*100,0)</f>
        <v>100</v>
      </c>
      <c r="W87" s="255">
        <f t="shared" ref="W87:X87" si="271">W89+W90</f>
        <v>2562.8150000000001</v>
      </c>
      <c r="X87" s="175">
        <f t="shared" si="271"/>
        <v>2562.8000000000002</v>
      </c>
      <c r="Y87" s="175">
        <f t="shared" ref="Y87:Y101" si="272">IF(X87,X87/W87*100,0)</f>
        <v>99.999414706094669</v>
      </c>
      <c r="Z87" s="255">
        <f t="shared" ref="Z87:AA87" si="273">Z89+Z90</f>
        <v>1344.7000000000003</v>
      </c>
      <c r="AA87" s="175">
        <f t="shared" si="273"/>
        <v>1344.6999999999998</v>
      </c>
      <c r="AB87" s="175">
        <f t="shared" ref="AB87:AB101" si="274">IF(AA87,AA87/Z87*100,0)</f>
        <v>99.999999999999972</v>
      </c>
      <c r="AC87" s="255">
        <f t="shared" ref="AC87:AD87" si="275">AC89+AC90</f>
        <v>1553.5</v>
      </c>
      <c r="AD87" s="175">
        <f t="shared" si="275"/>
        <v>1553.5</v>
      </c>
      <c r="AE87" s="175">
        <f t="shared" ref="AE87:AE101" si="276">IF(AD87,AD87/AC87*100,0)</f>
        <v>100</v>
      </c>
      <c r="AF87" s="255">
        <f t="shared" ref="AF87:AG87" si="277">AF89+AF90</f>
        <v>1343.13</v>
      </c>
      <c r="AG87" s="175">
        <f t="shared" si="277"/>
        <v>1343.1</v>
      </c>
      <c r="AH87" s="175">
        <f t="shared" ref="AH87:AH101" si="278">IF(AG87,AG87/AF87*100,0)</f>
        <v>99.997766411293014</v>
      </c>
      <c r="AI87" s="255">
        <f t="shared" ref="AI87:AJ87" si="279">AI89+AI90</f>
        <v>2962.33</v>
      </c>
      <c r="AJ87" s="175">
        <f t="shared" si="279"/>
        <v>0</v>
      </c>
      <c r="AK87" s="175">
        <f t="shared" ref="AK87:AK101" si="280">IF(AJ87,AJ87/AI87*100,0)</f>
        <v>0</v>
      </c>
      <c r="AL87" s="255">
        <f t="shared" ref="AL87:AM87" si="281">AL89+AL90</f>
        <v>114.93</v>
      </c>
      <c r="AM87" s="175">
        <f t="shared" si="281"/>
        <v>0</v>
      </c>
      <c r="AN87" s="175">
        <f t="shared" ref="AN87:AN101" si="282">IF(AM87,AM87/AL87*100,0)</f>
        <v>0</v>
      </c>
      <c r="AO87" s="255">
        <f t="shared" ref="AO87:AP87" si="283">AO89+AO90</f>
        <v>64.930000000000007</v>
      </c>
      <c r="AP87" s="175">
        <f t="shared" si="283"/>
        <v>0</v>
      </c>
      <c r="AQ87" s="175">
        <f t="shared" ref="AQ87:AQ101" si="284">IF(AP87,AP87/AO87*100,0)</f>
        <v>0</v>
      </c>
      <c r="AR87" s="364"/>
    </row>
    <row r="88" spans="1:44" ht="30.75" customHeight="1">
      <c r="A88" s="363"/>
      <c r="B88" s="363"/>
      <c r="C88" s="363"/>
      <c r="D88" s="169" t="s">
        <v>37</v>
      </c>
      <c r="E88" s="256"/>
      <c r="F88" s="309"/>
      <c r="G88" s="177"/>
      <c r="H88" s="256"/>
      <c r="I88" s="176"/>
      <c r="J88" s="175"/>
      <c r="K88" s="256"/>
      <c r="L88" s="176"/>
      <c r="M88" s="175"/>
      <c r="N88" s="256"/>
      <c r="O88" s="176"/>
      <c r="P88" s="178">
        <f t="shared" si="266"/>
        <v>0</v>
      </c>
      <c r="Q88" s="270"/>
      <c r="R88" s="293"/>
      <c r="S88" s="178">
        <f t="shared" si="268"/>
        <v>0</v>
      </c>
      <c r="T88" s="256"/>
      <c r="U88" s="176"/>
      <c r="V88" s="178">
        <f t="shared" si="270"/>
        <v>0</v>
      </c>
      <c r="W88" s="256"/>
      <c r="X88" s="176"/>
      <c r="Y88" s="178">
        <f t="shared" si="272"/>
        <v>0</v>
      </c>
      <c r="Z88" s="256"/>
      <c r="AA88" s="176"/>
      <c r="AB88" s="178">
        <f t="shared" si="274"/>
        <v>0</v>
      </c>
      <c r="AC88" s="256"/>
      <c r="AD88" s="176"/>
      <c r="AE88" s="178">
        <f t="shared" si="276"/>
        <v>0</v>
      </c>
      <c r="AF88" s="256"/>
      <c r="AG88" s="176"/>
      <c r="AH88" s="178">
        <f t="shared" si="278"/>
        <v>0</v>
      </c>
      <c r="AI88" s="256"/>
      <c r="AJ88" s="176"/>
      <c r="AK88" s="178">
        <f t="shared" si="280"/>
        <v>0</v>
      </c>
      <c r="AL88" s="256"/>
      <c r="AM88" s="176"/>
      <c r="AN88" s="178">
        <f t="shared" si="282"/>
        <v>0</v>
      </c>
      <c r="AO88" s="256"/>
      <c r="AP88" s="176"/>
      <c r="AQ88" s="178">
        <f t="shared" si="284"/>
        <v>0</v>
      </c>
      <c r="AR88" s="364"/>
    </row>
    <row r="89" spans="1:44" ht="51.75" customHeight="1">
      <c r="A89" s="363"/>
      <c r="B89" s="363"/>
      <c r="C89" s="363"/>
      <c r="D89" s="169" t="s">
        <v>2</v>
      </c>
      <c r="E89" s="256">
        <f t="shared" ref="E89:F91" si="285">H89+K89+N89+Q89+T89+W89+Z89+AC89+AF89+AI89+AL89+AO89</f>
        <v>9128.7200000000012</v>
      </c>
      <c r="F89" s="309">
        <f t="shared" si="285"/>
        <v>7458.6200000000008</v>
      </c>
      <c r="G89" s="177">
        <f t="shared" ref="G89:G101" si="286">IF(F89,F89/E89*100,0)</f>
        <v>81.704992594799705</v>
      </c>
      <c r="H89" s="256">
        <f>H47+H71</f>
        <v>0</v>
      </c>
      <c r="I89" s="176">
        <f>I47+I71</f>
        <v>0</v>
      </c>
      <c r="J89" s="175">
        <f t="shared" ref="J89:J101" si="287">IF(I89,I89/H89*100,0)</f>
        <v>0</v>
      </c>
      <c r="K89" s="256">
        <f t="shared" ref="K89:L89" si="288">K47+K71</f>
        <v>0</v>
      </c>
      <c r="L89" s="176">
        <f t="shared" si="288"/>
        <v>0</v>
      </c>
      <c r="M89" s="175">
        <f t="shared" si="264"/>
        <v>0</v>
      </c>
      <c r="N89" s="256">
        <f>N47+N71</f>
        <v>558.72</v>
      </c>
      <c r="O89" s="176">
        <f t="shared" ref="O89" si="289">O47+O71</f>
        <v>558.72</v>
      </c>
      <c r="P89" s="178">
        <f t="shared" si="266"/>
        <v>100</v>
      </c>
      <c r="Q89" s="270">
        <f t="shared" ref="Q89:R89" si="290">Q47+Q71</f>
        <v>515.6</v>
      </c>
      <c r="R89" s="293">
        <f t="shared" si="290"/>
        <v>515.6</v>
      </c>
      <c r="S89" s="178">
        <f t="shared" si="268"/>
        <v>100</v>
      </c>
      <c r="T89" s="256">
        <f t="shared" ref="T89:U89" si="291">T47+T71</f>
        <v>1451.9</v>
      </c>
      <c r="U89" s="176">
        <f t="shared" si="291"/>
        <v>1451.9</v>
      </c>
      <c r="V89" s="178">
        <f t="shared" si="270"/>
        <v>100</v>
      </c>
      <c r="W89" s="256">
        <f t="shared" ref="W89:X89" si="292">W47+W71</f>
        <v>1933.3000000000002</v>
      </c>
      <c r="X89" s="176">
        <f t="shared" si="292"/>
        <v>1933.3</v>
      </c>
      <c r="Y89" s="178">
        <f t="shared" si="272"/>
        <v>99.999999999999986</v>
      </c>
      <c r="Z89" s="256">
        <f t="shared" ref="Z89:AA89" si="293">Z47+Z71</f>
        <v>1075.8000000000002</v>
      </c>
      <c r="AA89" s="176">
        <f t="shared" si="293"/>
        <v>1075.8</v>
      </c>
      <c r="AB89" s="178">
        <f t="shared" si="274"/>
        <v>99.999999999999972</v>
      </c>
      <c r="AC89" s="256">
        <f t="shared" ref="AC89:AD89" si="294">AC47+AC71</f>
        <v>922.80000000000007</v>
      </c>
      <c r="AD89" s="176">
        <f t="shared" si="294"/>
        <v>922.8</v>
      </c>
      <c r="AE89" s="178">
        <f t="shared" si="276"/>
        <v>99.999999999999986</v>
      </c>
      <c r="AF89" s="256">
        <f t="shared" ref="AF89:AG89" si="295">AF47+AF71</f>
        <v>1000.5000000000001</v>
      </c>
      <c r="AG89" s="176">
        <f t="shared" si="295"/>
        <v>1000.5</v>
      </c>
      <c r="AH89" s="178">
        <f t="shared" si="278"/>
        <v>99.999999999999986</v>
      </c>
      <c r="AI89" s="256">
        <f t="shared" ref="AI89:AJ89" si="296">AI47+AI71</f>
        <v>1670.1</v>
      </c>
      <c r="AJ89" s="176">
        <f t="shared" si="296"/>
        <v>0</v>
      </c>
      <c r="AK89" s="178">
        <f t="shared" si="280"/>
        <v>0</v>
      </c>
      <c r="AL89" s="256">
        <f t="shared" ref="AL89:AM89" si="297">AL47+AL71</f>
        <v>0</v>
      </c>
      <c r="AM89" s="176">
        <f t="shared" si="297"/>
        <v>0</v>
      </c>
      <c r="AN89" s="178">
        <f t="shared" si="282"/>
        <v>0</v>
      </c>
      <c r="AO89" s="256">
        <f t="shared" ref="AO89:AP89" si="298">AO47+AO71</f>
        <v>0</v>
      </c>
      <c r="AP89" s="176">
        <f t="shared" si="298"/>
        <v>0</v>
      </c>
      <c r="AQ89" s="178">
        <f t="shared" si="284"/>
        <v>0</v>
      </c>
      <c r="AR89" s="364"/>
    </row>
    <row r="90" spans="1:44" ht="20.25" customHeight="1">
      <c r="A90" s="363"/>
      <c r="B90" s="363"/>
      <c r="C90" s="363"/>
      <c r="D90" s="170" t="s">
        <v>43</v>
      </c>
      <c r="E90" s="256">
        <f t="shared" si="285"/>
        <v>12501.414999999999</v>
      </c>
      <c r="F90" s="309">
        <f t="shared" si="285"/>
        <v>11029.28</v>
      </c>
      <c r="G90" s="177">
        <f t="shared" si="286"/>
        <v>88.224253014558769</v>
      </c>
      <c r="H90" s="256">
        <v>2500</v>
      </c>
      <c r="I90" s="176">
        <v>2500</v>
      </c>
      <c r="J90" s="175">
        <f t="shared" si="287"/>
        <v>100</v>
      </c>
      <c r="K90" s="256">
        <f t="shared" ref="K90:L90" si="299">K48+K72</f>
        <v>1500</v>
      </c>
      <c r="L90" s="176">
        <f t="shared" si="299"/>
        <v>1500</v>
      </c>
      <c r="M90" s="175">
        <f t="shared" si="264"/>
        <v>100</v>
      </c>
      <c r="N90" s="256">
        <f>N48+N72</f>
        <v>1881.48</v>
      </c>
      <c r="O90" s="176">
        <f>O48+O72</f>
        <v>1881.48</v>
      </c>
      <c r="P90" s="178">
        <f t="shared" si="266"/>
        <v>100</v>
      </c>
      <c r="Q90" s="270">
        <f t="shared" ref="Q90:R90" si="300">Q48+Q72</f>
        <v>2133.1999999999998</v>
      </c>
      <c r="R90" s="293">
        <f t="shared" si="300"/>
        <v>2133.1999999999998</v>
      </c>
      <c r="S90" s="178">
        <f t="shared" si="268"/>
        <v>100</v>
      </c>
      <c r="T90" s="256">
        <f>T48+T72</f>
        <v>1142.9000000000001</v>
      </c>
      <c r="U90" s="176">
        <f t="shared" ref="U90" si="301">U48+U72</f>
        <v>1142.9000000000001</v>
      </c>
      <c r="V90" s="178">
        <f t="shared" si="270"/>
        <v>100</v>
      </c>
      <c r="W90" s="256">
        <f t="shared" ref="W90:X90" si="302">W48+W72</f>
        <v>629.51499999999999</v>
      </c>
      <c r="X90" s="176">
        <f t="shared" si="302"/>
        <v>629.5</v>
      </c>
      <c r="Y90" s="178">
        <f t="shared" si="272"/>
        <v>99.997617213251473</v>
      </c>
      <c r="Z90" s="256">
        <f t="shared" ref="Z90:AA90" si="303">Z48+Z72</f>
        <v>268.89999999999998</v>
      </c>
      <c r="AA90" s="176">
        <f t="shared" si="303"/>
        <v>268.89999999999998</v>
      </c>
      <c r="AB90" s="178">
        <f t="shared" si="274"/>
        <v>100</v>
      </c>
      <c r="AC90" s="256">
        <f t="shared" ref="AC90:AD90" si="304">AC48+AC72</f>
        <v>630.70000000000005</v>
      </c>
      <c r="AD90" s="176">
        <f t="shared" si="304"/>
        <v>630.70000000000005</v>
      </c>
      <c r="AE90" s="178">
        <f t="shared" si="276"/>
        <v>100</v>
      </c>
      <c r="AF90" s="256">
        <f t="shared" ref="AF90:AG90" si="305">AF48+AF72</f>
        <v>342.63</v>
      </c>
      <c r="AG90" s="176">
        <f t="shared" si="305"/>
        <v>342.6</v>
      </c>
      <c r="AH90" s="178">
        <f t="shared" si="278"/>
        <v>99.991244199282036</v>
      </c>
      <c r="AI90" s="256">
        <f t="shared" ref="AI90:AJ90" si="306">AI48+AI72</f>
        <v>1292.23</v>
      </c>
      <c r="AJ90" s="176">
        <f t="shared" si="306"/>
        <v>0</v>
      </c>
      <c r="AK90" s="178">
        <f t="shared" si="280"/>
        <v>0</v>
      </c>
      <c r="AL90" s="256">
        <f t="shared" ref="AL90:AM90" si="307">AL48+AL72</f>
        <v>114.93</v>
      </c>
      <c r="AM90" s="176">
        <f t="shared" si="307"/>
        <v>0</v>
      </c>
      <c r="AN90" s="178">
        <f t="shared" si="282"/>
        <v>0</v>
      </c>
      <c r="AO90" s="256">
        <f t="shared" ref="AO90:AP90" si="308">AO48+AO72</f>
        <v>64.930000000000007</v>
      </c>
      <c r="AP90" s="176">
        <f t="shared" si="308"/>
        <v>0</v>
      </c>
      <c r="AQ90" s="178">
        <f t="shared" si="284"/>
        <v>0</v>
      </c>
      <c r="AR90" s="364"/>
    </row>
    <row r="91" spans="1:44" ht="31.9" customHeight="1">
      <c r="A91" s="363"/>
      <c r="B91" s="363"/>
      <c r="C91" s="363"/>
      <c r="D91" s="171" t="s">
        <v>264</v>
      </c>
      <c r="E91" s="256">
        <f t="shared" si="285"/>
        <v>0</v>
      </c>
      <c r="F91" s="309">
        <f t="shared" si="285"/>
        <v>0</v>
      </c>
      <c r="G91" s="177">
        <f t="shared" si="286"/>
        <v>0</v>
      </c>
      <c r="H91" s="256">
        <f t="shared" ref="H91:I91" si="309">H49+H73</f>
        <v>0</v>
      </c>
      <c r="I91" s="176">
        <f t="shared" si="309"/>
        <v>0</v>
      </c>
      <c r="J91" s="175">
        <f t="shared" si="287"/>
        <v>0</v>
      </c>
      <c r="K91" s="256">
        <f t="shared" ref="K91:L91" si="310">K49+K73</f>
        <v>0</v>
      </c>
      <c r="L91" s="176">
        <f t="shared" si="310"/>
        <v>0</v>
      </c>
      <c r="M91" s="175">
        <f t="shared" si="264"/>
        <v>0</v>
      </c>
      <c r="N91" s="256">
        <f t="shared" ref="N91:O91" si="311">N49+N73</f>
        <v>0</v>
      </c>
      <c r="O91" s="176">
        <f t="shared" si="311"/>
        <v>0</v>
      </c>
      <c r="P91" s="178">
        <f t="shared" si="266"/>
        <v>0</v>
      </c>
      <c r="Q91" s="270">
        <f t="shared" ref="Q91:R91" si="312">Q49+Q73</f>
        <v>0</v>
      </c>
      <c r="R91" s="293">
        <f t="shared" si="312"/>
        <v>0</v>
      </c>
      <c r="S91" s="178">
        <f t="shared" si="268"/>
        <v>0</v>
      </c>
      <c r="T91" s="256">
        <f t="shared" ref="T91:U91" si="313">T49+T73</f>
        <v>0</v>
      </c>
      <c r="U91" s="176">
        <f t="shared" si="313"/>
        <v>0</v>
      </c>
      <c r="V91" s="178">
        <f t="shared" si="270"/>
        <v>0</v>
      </c>
      <c r="W91" s="256">
        <f t="shared" ref="W91:X91" si="314">W49+W73</f>
        <v>0</v>
      </c>
      <c r="X91" s="176">
        <f t="shared" si="314"/>
        <v>0</v>
      </c>
      <c r="Y91" s="178">
        <f t="shared" si="272"/>
        <v>0</v>
      </c>
      <c r="Z91" s="256">
        <f t="shared" ref="Z91:AA91" si="315">Z49+Z73</f>
        <v>0</v>
      </c>
      <c r="AA91" s="176">
        <f t="shared" si="315"/>
        <v>0</v>
      </c>
      <c r="AB91" s="178">
        <f t="shared" si="274"/>
        <v>0</v>
      </c>
      <c r="AC91" s="256">
        <f t="shared" ref="AC91:AD91" si="316">AC49+AC73</f>
        <v>0</v>
      </c>
      <c r="AD91" s="176">
        <f t="shared" si="316"/>
        <v>0</v>
      </c>
      <c r="AE91" s="178">
        <f t="shared" si="276"/>
        <v>0</v>
      </c>
      <c r="AF91" s="256">
        <f t="shared" ref="AF91:AG91" si="317">AF49+AF73</f>
        <v>0</v>
      </c>
      <c r="AG91" s="176">
        <f t="shared" si="317"/>
        <v>0</v>
      </c>
      <c r="AH91" s="178">
        <f t="shared" si="278"/>
        <v>0</v>
      </c>
      <c r="AI91" s="256">
        <f t="shared" ref="AI91:AJ91" si="318">AI49+AI73</f>
        <v>0</v>
      </c>
      <c r="AJ91" s="176">
        <f t="shared" si="318"/>
        <v>0</v>
      </c>
      <c r="AK91" s="178">
        <f t="shared" si="280"/>
        <v>0</v>
      </c>
      <c r="AL91" s="256">
        <f t="shared" ref="AL91:AM91" si="319">AL49+AL73</f>
        <v>0</v>
      </c>
      <c r="AM91" s="176">
        <f t="shared" si="319"/>
        <v>0</v>
      </c>
      <c r="AN91" s="178">
        <f t="shared" si="282"/>
        <v>0</v>
      </c>
      <c r="AO91" s="256">
        <f t="shared" ref="AO91:AP91" si="320">AO49+AO73</f>
        <v>0</v>
      </c>
      <c r="AP91" s="176">
        <f t="shared" si="320"/>
        <v>0</v>
      </c>
      <c r="AQ91" s="178">
        <f t="shared" si="284"/>
        <v>0</v>
      </c>
      <c r="AR91" s="364"/>
    </row>
    <row r="92" spans="1:44" ht="21.75" customHeight="1">
      <c r="A92" s="363" t="s">
        <v>316</v>
      </c>
      <c r="B92" s="363"/>
      <c r="C92" s="363"/>
      <c r="D92" s="153" t="s">
        <v>41</v>
      </c>
      <c r="E92" s="255">
        <f t="shared" ref="E92:E94" si="321">H92+K92+N92+Q92+T92+W92+Z92+AC92+AF92+AI92+AL92+AO92</f>
        <v>150901.23006999996</v>
      </c>
      <c r="F92" s="308">
        <f t="shared" ref="F92:F94" si="322">I92+L92+O92+R92+U92+X92+AA92+AD92+AG92+AJ92+AM92+AP92</f>
        <v>120087.73106999999</v>
      </c>
      <c r="G92" s="175">
        <f t="shared" si="286"/>
        <v>79.580352667962856</v>
      </c>
      <c r="H92" s="255">
        <f>H96+H95+H94</f>
        <v>16062.3</v>
      </c>
      <c r="I92" s="175">
        <f t="shared" ref="I92:AP92" si="323">I96+I95+I94</f>
        <v>16062.3</v>
      </c>
      <c r="J92" s="175">
        <f t="shared" si="287"/>
        <v>100</v>
      </c>
      <c r="K92" s="255">
        <f t="shared" si="323"/>
        <v>10745.93003</v>
      </c>
      <c r="L92" s="178">
        <f t="shared" si="323"/>
        <v>10745.93003</v>
      </c>
      <c r="M92" s="175">
        <f t="shared" si="264"/>
        <v>100</v>
      </c>
      <c r="N92" s="255">
        <f>SUM(N93:N96)</f>
        <v>10412.60104</v>
      </c>
      <c r="O92" s="178">
        <f>SUM(O93:O96)</f>
        <v>10412.60104</v>
      </c>
      <c r="P92" s="178">
        <f t="shared" si="266"/>
        <v>100</v>
      </c>
      <c r="Q92" s="271">
        <f>SUM(Q93:Q96)</f>
        <v>22390.2</v>
      </c>
      <c r="R92" s="292">
        <f>SUM(R93:R96)</f>
        <v>22390.2</v>
      </c>
      <c r="S92" s="178">
        <f t="shared" si="268"/>
        <v>100</v>
      </c>
      <c r="T92" s="255">
        <f t="shared" si="323"/>
        <v>916.17699999999991</v>
      </c>
      <c r="U92" s="175">
        <f t="shared" si="323"/>
        <v>916.2</v>
      </c>
      <c r="V92" s="178">
        <f t="shared" si="270"/>
        <v>100.0025104319362</v>
      </c>
      <c r="W92" s="255">
        <f t="shared" si="323"/>
        <v>17170.829999999998</v>
      </c>
      <c r="X92" s="175">
        <f t="shared" si="323"/>
        <v>17170.7</v>
      </c>
      <c r="Y92" s="178">
        <f t="shared" si="272"/>
        <v>99.999242902061241</v>
      </c>
      <c r="Z92" s="255">
        <f t="shared" si="323"/>
        <v>18142.5</v>
      </c>
      <c r="AA92" s="175">
        <f t="shared" si="323"/>
        <v>18142.5</v>
      </c>
      <c r="AB92" s="178">
        <f t="shared" si="274"/>
        <v>100</v>
      </c>
      <c r="AC92" s="255">
        <f t="shared" si="323"/>
        <v>12841.73</v>
      </c>
      <c r="AD92" s="175">
        <f t="shared" si="323"/>
        <v>12841.7</v>
      </c>
      <c r="AE92" s="178">
        <f t="shared" si="276"/>
        <v>99.999766386616145</v>
      </c>
      <c r="AF92" s="255">
        <f t="shared" si="323"/>
        <v>11405.582999999999</v>
      </c>
      <c r="AG92" s="175">
        <f t="shared" si="323"/>
        <v>11405.6</v>
      </c>
      <c r="AH92" s="178">
        <f t="shared" si="278"/>
        <v>100.00014904981185</v>
      </c>
      <c r="AI92" s="255">
        <f t="shared" si="323"/>
        <v>12786.882999999998</v>
      </c>
      <c r="AJ92" s="175">
        <f t="shared" si="323"/>
        <v>0</v>
      </c>
      <c r="AK92" s="178">
        <f t="shared" si="280"/>
        <v>0</v>
      </c>
      <c r="AL92" s="255">
        <f t="shared" si="323"/>
        <v>11507.682999999999</v>
      </c>
      <c r="AM92" s="175">
        <f t="shared" si="323"/>
        <v>0</v>
      </c>
      <c r="AN92" s="178">
        <f t="shared" si="282"/>
        <v>0</v>
      </c>
      <c r="AO92" s="255">
        <f t="shared" si="323"/>
        <v>6518.8130000000001</v>
      </c>
      <c r="AP92" s="175">
        <f t="shared" si="323"/>
        <v>0</v>
      </c>
      <c r="AQ92" s="178">
        <f t="shared" si="284"/>
        <v>0</v>
      </c>
      <c r="AR92" s="364"/>
    </row>
    <row r="93" spans="1:44" ht="36.75" customHeight="1">
      <c r="A93" s="363"/>
      <c r="B93" s="363"/>
      <c r="C93" s="363"/>
      <c r="D93" s="169" t="s">
        <v>37</v>
      </c>
      <c r="E93" s="256">
        <f t="shared" si="321"/>
        <v>0</v>
      </c>
      <c r="F93" s="309">
        <f t="shared" si="322"/>
        <v>0</v>
      </c>
      <c r="G93" s="177">
        <f t="shared" si="286"/>
        <v>0</v>
      </c>
      <c r="H93" s="256">
        <v>0</v>
      </c>
      <c r="I93" s="176">
        <v>0</v>
      </c>
      <c r="J93" s="175">
        <f t="shared" si="287"/>
        <v>0</v>
      </c>
      <c r="K93" s="256">
        <v>0</v>
      </c>
      <c r="L93" s="176">
        <v>0</v>
      </c>
      <c r="M93" s="175">
        <f t="shared" si="264"/>
        <v>0</v>
      </c>
      <c r="N93" s="256"/>
      <c r="O93" s="176"/>
      <c r="P93" s="178">
        <f t="shared" si="266"/>
        <v>0</v>
      </c>
      <c r="Q93" s="270"/>
      <c r="R93" s="293"/>
      <c r="S93" s="178">
        <f t="shared" si="268"/>
        <v>0</v>
      </c>
      <c r="T93" s="256"/>
      <c r="U93" s="176"/>
      <c r="V93" s="178">
        <f t="shared" si="270"/>
        <v>0</v>
      </c>
      <c r="W93" s="256"/>
      <c r="X93" s="176"/>
      <c r="Y93" s="178">
        <f t="shared" si="272"/>
        <v>0</v>
      </c>
      <c r="Z93" s="256"/>
      <c r="AA93" s="176"/>
      <c r="AB93" s="178">
        <f t="shared" si="274"/>
        <v>0</v>
      </c>
      <c r="AC93" s="256"/>
      <c r="AD93" s="176"/>
      <c r="AE93" s="178">
        <f t="shared" si="276"/>
        <v>0</v>
      </c>
      <c r="AF93" s="256"/>
      <c r="AG93" s="176"/>
      <c r="AH93" s="178">
        <f t="shared" si="278"/>
        <v>0</v>
      </c>
      <c r="AI93" s="256"/>
      <c r="AJ93" s="176"/>
      <c r="AK93" s="178">
        <f t="shared" si="280"/>
        <v>0</v>
      </c>
      <c r="AL93" s="256"/>
      <c r="AM93" s="176"/>
      <c r="AN93" s="178">
        <f t="shared" si="282"/>
        <v>0</v>
      </c>
      <c r="AO93" s="256"/>
      <c r="AP93" s="176"/>
      <c r="AQ93" s="178">
        <f t="shared" si="284"/>
        <v>0</v>
      </c>
      <c r="AR93" s="364"/>
    </row>
    <row r="94" spans="1:44" ht="51.75" customHeight="1">
      <c r="A94" s="363"/>
      <c r="B94" s="363"/>
      <c r="C94" s="363"/>
      <c r="D94" s="169" t="s">
        <v>2</v>
      </c>
      <c r="E94" s="256">
        <f t="shared" si="321"/>
        <v>0</v>
      </c>
      <c r="F94" s="309">
        <f t="shared" si="322"/>
        <v>0</v>
      </c>
      <c r="G94" s="177">
        <f t="shared" si="286"/>
        <v>0</v>
      </c>
      <c r="H94" s="256">
        <v>0</v>
      </c>
      <c r="I94" s="176">
        <v>0</v>
      </c>
      <c r="J94" s="175">
        <f t="shared" si="287"/>
        <v>0</v>
      </c>
      <c r="K94" s="256">
        <v>0</v>
      </c>
      <c r="L94" s="176">
        <v>0</v>
      </c>
      <c r="M94" s="175">
        <f t="shared" si="264"/>
        <v>0</v>
      </c>
      <c r="N94" s="256"/>
      <c r="O94" s="176"/>
      <c r="P94" s="178">
        <f t="shared" si="266"/>
        <v>0</v>
      </c>
      <c r="Q94" s="270"/>
      <c r="R94" s="293"/>
      <c r="S94" s="178">
        <f t="shared" si="268"/>
        <v>0</v>
      </c>
      <c r="T94" s="256"/>
      <c r="U94" s="176"/>
      <c r="V94" s="178">
        <f t="shared" si="270"/>
        <v>0</v>
      </c>
      <c r="W94" s="256"/>
      <c r="X94" s="176"/>
      <c r="Y94" s="178">
        <f t="shared" si="272"/>
        <v>0</v>
      </c>
      <c r="Z94" s="256"/>
      <c r="AA94" s="176"/>
      <c r="AB94" s="178">
        <f t="shared" si="274"/>
        <v>0</v>
      </c>
      <c r="AC94" s="256"/>
      <c r="AD94" s="176"/>
      <c r="AE94" s="178">
        <f t="shared" si="276"/>
        <v>0</v>
      </c>
      <c r="AF94" s="256"/>
      <c r="AG94" s="176"/>
      <c r="AH94" s="178">
        <f t="shared" si="278"/>
        <v>0</v>
      </c>
      <c r="AI94" s="256"/>
      <c r="AJ94" s="176"/>
      <c r="AK94" s="178">
        <f t="shared" si="280"/>
        <v>0</v>
      </c>
      <c r="AL94" s="256"/>
      <c r="AM94" s="176"/>
      <c r="AN94" s="178">
        <f t="shared" si="282"/>
        <v>0</v>
      </c>
      <c r="AO94" s="256"/>
      <c r="AP94" s="176"/>
      <c r="AQ94" s="178">
        <f t="shared" si="284"/>
        <v>0</v>
      </c>
      <c r="AR94" s="364"/>
    </row>
    <row r="95" spans="1:44" s="272" customFormat="1" ht="20.25" customHeight="1">
      <c r="A95" s="363"/>
      <c r="B95" s="363"/>
      <c r="C95" s="363"/>
      <c r="D95" s="269" t="s">
        <v>43</v>
      </c>
      <c r="E95" s="270">
        <f>H95+K95+N95+Q95+T95+W95+Z95+AC95+AF95+AI95+AL95+AO95</f>
        <v>135999.82999999999</v>
      </c>
      <c r="F95" s="309">
        <f>I95+L95+O95+R95+U95+X95+AA95+AD95+AG95+AJ95+AM95+AP95</f>
        <v>108083.7</v>
      </c>
      <c r="G95" s="270">
        <f t="shared" si="286"/>
        <v>79.473408165289626</v>
      </c>
      <c r="H95" s="270">
        <v>16000</v>
      </c>
      <c r="I95" s="270">
        <v>16000</v>
      </c>
      <c r="J95" s="271">
        <f t="shared" si="287"/>
        <v>100</v>
      </c>
      <c r="K95" s="270">
        <v>10000</v>
      </c>
      <c r="L95" s="270">
        <v>10000</v>
      </c>
      <c r="M95" s="271">
        <f t="shared" si="264"/>
        <v>100</v>
      </c>
      <c r="N95" s="270">
        <v>10000</v>
      </c>
      <c r="O95" s="270">
        <v>10000</v>
      </c>
      <c r="P95" s="271">
        <f t="shared" si="266"/>
        <v>100</v>
      </c>
      <c r="Q95" s="270">
        <v>20000</v>
      </c>
      <c r="R95" s="293">
        <v>20000</v>
      </c>
      <c r="S95" s="271">
        <f t="shared" si="268"/>
        <v>100</v>
      </c>
      <c r="T95" s="270"/>
      <c r="U95" s="270"/>
      <c r="V95" s="271">
        <f t="shared" si="270"/>
        <v>0</v>
      </c>
      <c r="W95" s="270">
        <f>10973.3+6344.4+1868.93-4828</f>
        <v>14358.629999999997</v>
      </c>
      <c r="X95" s="270">
        <f>14358.6-0.1</f>
        <v>14358.5</v>
      </c>
      <c r="Y95" s="271">
        <f t="shared" si="272"/>
        <v>99.999094621144238</v>
      </c>
      <c r="Z95" s="270">
        <f>10973.3+4828+0.1</f>
        <v>15801.4</v>
      </c>
      <c r="AA95" s="270">
        <v>15801.4</v>
      </c>
      <c r="AB95" s="271">
        <f t="shared" si="274"/>
        <v>100</v>
      </c>
      <c r="AC95" s="270">
        <f>10973.3+950.9</f>
        <v>11924.199999999999</v>
      </c>
      <c r="AD95" s="270">
        <v>11924.2</v>
      </c>
      <c r="AE95" s="271">
        <f t="shared" si="276"/>
        <v>100.00000000000003</v>
      </c>
      <c r="AF95" s="270">
        <f>10973.3-950.9-1891.3+1868.5</f>
        <v>9999.5999999999985</v>
      </c>
      <c r="AG95" s="270">
        <f>8131.1+1868.5</f>
        <v>9999.6</v>
      </c>
      <c r="AH95" s="271">
        <f t="shared" si="278"/>
        <v>100.00000000000003</v>
      </c>
      <c r="AI95" s="270">
        <f>10973.3+1891.3-1868.6</f>
        <v>10995.999999999998</v>
      </c>
      <c r="AJ95" s="270"/>
      <c r="AK95" s="271">
        <f t="shared" si="280"/>
        <v>0</v>
      </c>
      <c r="AL95" s="270">
        <v>10973.3</v>
      </c>
      <c r="AM95" s="270"/>
      <c r="AN95" s="271">
        <f t="shared" si="282"/>
        <v>0</v>
      </c>
      <c r="AO95" s="270">
        <v>5946.7</v>
      </c>
      <c r="AP95" s="270"/>
      <c r="AQ95" s="271">
        <f t="shared" si="284"/>
        <v>0</v>
      </c>
      <c r="AR95" s="364"/>
    </row>
    <row r="96" spans="1:44" ht="31.15" customHeight="1">
      <c r="A96" s="363"/>
      <c r="B96" s="363"/>
      <c r="C96" s="363"/>
      <c r="D96" s="171" t="s">
        <v>264</v>
      </c>
      <c r="E96" s="257">
        <f>H96+K96+N96+Q96+T96+W96+Z96+AC96+AF96+AI96+AL96+AO96</f>
        <v>14901.40007</v>
      </c>
      <c r="F96" s="309">
        <f>I96+L96+O96+R96+U96+X96+AA96+AD96+AG96+AJ96+AM96+AP96</f>
        <v>12004.031069999999</v>
      </c>
      <c r="G96" s="177">
        <f t="shared" si="286"/>
        <v>80.55639747681775</v>
      </c>
      <c r="H96" s="256">
        <v>62.3</v>
      </c>
      <c r="I96" s="176">
        <v>62.3</v>
      </c>
      <c r="J96" s="175">
        <f t="shared" si="287"/>
        <v>100</v>
      </c>
      <c r="K96" s="256">
        <v>745.93002999999999</v>
      </c>
      <c r="L96" s="176">
        <v>745.93002999999999</v>
      </c>
      <c r="M96" s="175">
        <f t="shared" si="264"/>
        <v>100</v>
      </c>
      <c r="N96" s="256">
        <v>412.60104000000001</v>
      </c>
      <c r="O96" s="176">
        <v>412.60104000000001</v>
      </c>
      <c r="P96" s="178">
        <f t="shared" si="266"/>
        <v>100</v>
      </c>
      <c r="Q96" s="270">
        <v>2390.1999999999998</v>
      </c>
      <c r="R96" s="293">
        <v>2390.1999999999998</v>
      </c>
      <c r="S96" s="178">
        <f t="shared" si="268"/>
        <v>100</v>
      </c>
      <c r="T96" s="256">
        <f>634.377+281.8</f>
        <v>916.17699999999991</v>
      </c>
      <c r="U96" s="176">
        <v>916.2</v>
      </c>
      <c r="V96" s="178">
        <f t="shared" si="270"/>
        <v>100.0025104319362</v>
      </c>
      <c r="W96" s="256">
        <f>7861.6-5049.4</f>
        <v>2812.2000000000007</v>
      </c>
      <c r="X96" s="176">
        <v>2812.2</v>
      </c>
      <c r="Y96" s="178">
        <f t="shared" si="272"/>
        <v>99.999999999999972</v>
      </c>
      <c r="Z96" s="256">
        <f>5049.4-4478+1769.7</f>
        <v>2341.0999999999995</v>
      </c>
      <c r="AA96" s="176">
        <f>571.4+1769.7</f>
        <v>2341.1</v>
      </c>
      <c r="AB96" s="178">
        <f t="shared" si="274"/>
        <v>100.00000000000003</v>
      </c>
      <c r="AC96" s="256">
        <f>543.53-206.2+4478-1769.7-2128.1</f>
        <v>917.5300000000002</v>
      </c>
      <c r="AD96" s="176">
        <v>917.5</v>
      </c>
      <c r="AE96" s="178">
        <f t="shared" si="276"/>
        <v>99.996730352141043</v>
      </c>
      <c r="AF96" s="256">
        <f>534.383+2128.1-1256.5</f>
        <v>1405.9830000000002</v>
      </c>
      <c r="AG96" s="176">
        <v>1406</v>
      </c>
      <c r="AH96" s="178">
        <f t="shared" si="278"/>
        <v>100.00120911846018</v>
      </c>
      <c r="AI96" s="256">
        <f>534.383+1256.5</f>
        <v>1790.883</v>
      </c>
      <c r="AJ96" s="176"/>
      <c r="AK96" s="178">
        <f t="shared" si="280"/>
        <v>0</v>
      </c>
      <c r="AL96" s="256">
        <v>534.38300000000004</v>
      </c>
      <c r="AM96" s="176"/>
      <c r="AN96" s="178">
        <f t="shared" si="282"/>
        <v>0</v>
      </c>
      <c r="AO96" s="256">
        <f>534.383+37.73</f>
        <v>572.11300000000006</v>
      </c>
      <c r="AP96" s="176"/>
      <c r="AQ96" s="178">
        <f t="shared" si="284"/>
        <v>0</v>
      </c>
      <c r="AR96" s="364"/>
    </row>
    <row r="97" spans="1:44" ht="21" customHeight="1">
      <c r="A97" s="363" t="s">
        <v>315</v>
      </c>
      <c r="B97" s="363"/>
      <c r="C97" s="363"/>
      <c r="D97" s="153" t="s">
        <v>41</v>
      </c>
      <c r="E97" s="255">
        <f>E100+E101+E99</f>
        <v>68474.674469999998</v>
      </c>
      <c r="F97" s="308">
        <f>F100+F101+F99</f>
        <v>49299.054470000003</v>
      </c>
      <c r="G97" s="175">
        <f t="shared" si="286"/>
        <v>71.996040655291921</v>
      </c>
      <c r="H97" s="255">
        <f>H100+H99+H101</f>
        <v>2061.1</v>
      </c>
      <c r="I97" s="175">
        <f t="shared" ref="I97:AP97" si="324">I100+I99+I101</f>
        <v>2061.1</v>
      </c>
      <c r="J97" s="175">
        <f t="shared" si="287"/>
        <v>100</v>
      </c>
      <c r="K97" s="255">
        <f>K100+K99+K101</f>
        <v>8140</v>
      </c>
      <c r="L97" s="178">
        <f t="shared" ref="L97" si="325">L100+L99+L101</f>
        <v>8140</v>
      </c>
      <c r="M97" s="175">
        <f t="shared" si="264"/>
        <v>100</v>
      </c>
      <c r="N97" s="255">
        <f>SUM(N98:N101)</f>
        <v>4091.0044699999999</v>
      </c>
      <c r="O97" s="178">
        <f>SUM(O98:O101)</f>
        <v>4091.0044699999999</v>
      </c>
      <c r="P97" s="178">
        <f t="shared" si="266"/>
        <v>100</v>
      </c>
      <c r="Q97" s="271">
        <f>SUM(Q98:Q101)</f>
        <v>4266.8</v>
      </c>
      <c r="R97" s="292">
        <f>SUM(R98:R101)</f>
        <v>4266.8</v>
      </c>
      <c r="S97" s="178">
        <f t="shared" si="268"/>
        <v>100</v>
      </c>
      <c r="T97" s="255">
        <f t="shared" si="324"/>
        <v>10118.1</v>
      </c>
      <c r="U97" s="175">
        <f t="shared" si="324"/>
        <v>10118.1</v>
      </c>
      <c r="V97" s="178">
        <f t="shared" si="270"/>
        <v>100</v>
      </c>
      <c r="W97" s="255">
        <f t="shared" si="324"/>
        <v>6231.84</v>
      </c>
      <c r="X97" s="175">
        <f t="shared" si="324"/>
        <v>6231.7999999999993</v>
      </c>
      <c r="Y97" s="178">
        <f t="shared" si="272"/>
        <v>99.999358134997024</v>
      </c>
      <c r="Z97" s="255">
        <f t="shared" si="324"/>
        <v>3265.1</v>
      </c>
      <c r="AA97" s="175">
        <f t="shared" si="324"/>
        <v>3265.1</v>
      </c>
      <c r="AB97" s="178">
        <f t="shared" si="274"/>
        <v>100</v>
      </c>
      <c r="AC97" s="255">
        <f t="shared" si="324"/>
        <v>8124.75</v>
      </c>
      <c r="AD97" s="175">
        <f t="shared" si="324"/>
        <v>8124.75</v>
      </c>
      <c r="AE97" s="178">
        <f t="shared" si="276"/>
        <v>100</v>
      </c>
      <c r="AF97" s="255">
        <f t="shared" si="324"/>
        <v>3000.35</v>
      </c>
      <c r="AG97" s="175">
        <f t="shared" si="324"/>
        <v>3000.4</v>
      </c>
      <c r="AH97" s="178">
        <f t="shared" si="278"/>
        <v>100.00166647224491</v>
      </c>
      <c r="AI97" s="255">
        <f t="shared" si="324"/>
        <v>4862</v>
      </c>
      <c r="AJ97" s="175">
        <f t="shared" si="324"/>
        <v>0</v>
      </c>
      <c r="AK97" s="178">
        <f t="shared" si="280"/>
        <v>0</v>
      </c>
      <c r="AL97" s="255">
        <f t="shared" si="324"/>
        <v>5607.8</v>
      </c>
      <c r="AM97" s="175">
        <f t="shared" si="324"/>
        <v>0</v>
      </c>
      <c r="AN97" s="178">
        <f t="shared" si="282"/>
        <v>0</v>
      </c>
      <c r="AO97" s="255">
        <f t="shared" si="324"/>
        <v>8705.83</v>
      </c>
      <c r="AP97" s="175">
        <f t="shared" si="324"/>
        <v>0</v>
      </c>
      <c r="AQ97" s="178">
        <f t="shared" si="284"/>
        <v>0</v>
      </c>
      <c r="AR97" s="364"/>
    </row>
    <row r="98" spans="1:44" ht="34.5" customHeight="1">
      <c r="A98" s="363"/>
      <c r="B98" s="363"/>
      <c r="C98" s="363"/>
      <c r="D98" s="169" t="s">
        <v>37</v>
      </c>
      <c r="E98" s="256">
        <f t="shared" ref="E98:F101" si="326">H98+K98+N98+Q98+T98+W98+Z98+AC98+AF98+AI98+AL98+AO98</f>
        <v>0</v>
      </c>
      <c r="F98" s="309">
        <f t="shared" si="326"/>
        <v>0</v>
      </c>
      <c r="G98" s="177">
        <f t="shared" si="286"/>
        <v>0</v>
      </c>
      <c r="H98" s="256">
        <v>0</v>
      </c>
      <c r="I98" s="176">
        <v>0</v>
      </c>
      <c r="J98" s="175">
        <f t="shared" si="287"/>
        <v>0</v>
      </c>
      <c r="K98" s="256">
        <v>0</v>
      </c>
      <c r="L98" s="176">
        <v>0</v>
      </c>
      <c r="M98" s="175">
        <f t="shared" si="264"/>
        <v>0</v>
      </c>
      <c r="N98" s="256"/>
      <c r="O98" s="176"/>
      <c r="P98" s="178">
        <f t="shared" si="266"/>
        <v>0</v>
      </c>
      <c r="Q98" s="270"/>
      <c r="R98" s="293"/>
      <c r="S98" s="178">
        <f t="shared" si="268"/>
        <v>0</v>
      </c>
      <c r="T98" s="256"/>
      <c r="U98" s="176"/>
      <c r="V98" s="178">
        <f t="shared" si="270"/>
        <v>0</v>
      </c>
      <c r="W98" s="256"/>
      <c r="X98" s="176"/>
      <c r="Y98" s="178">
        <f t="shared" si="272"/>
        <v>0</v>
      </c>
      <c r="Z98" s="256"/>
      <c r="AA98" s="176"/>
      <c r="AB98" s="178">
        <f t="shared" si="274"/>
        <v>0</v>
      </c>
      <c r="AC98" s="256"/>
      <c r="AD98" s="176"/>
      <c r="AE98" s="178">
        <f t="shared" si="276"/>
        <v>0</v>
      </c>
      <c r="AF98" s="256"/>
      <c r="AG98" s="176"/>
      <c r="AH98" s="178">
        <f t="shared" si="278"/>
        <v>0</v>
      </c>
      <c r="AI98" s="256"/>
      <c r="AJ98" s="176"/>
      <c r="AK98" s="178">
        <f t="shared" si="280"/>
        <v>0</v>
      </c>
      <c r="AL98" s="256"/>
      <c r="AM98" s="176"/>
      <c r="AN98" s="178">
        <f t="shared" si="282"/>
        <v>0</v>
      </c>
      <c r="AO98" s="256"/>
      <c r="AP98" s="176"/>
      <c r="AQ98" s="178">
        <f t="shared" si="284"/>
        <v>0</v>
      </c>
      <c r="AR98" s="364"/>
    </row>
    <row r="99" spans="1:44" ht="51" customHeight="1">
      <c r="A99" s="363"/>
      <c r="B99" s="363"/>
      <c r="C99" s="363"/>
      <c r="D99" s="169" t="s">
        <v>2</v>
      </c>
      <c r="E99" s="256">
        <f t="shared" si="326"/>
        <v>0</v>
      </c>
      <c r="F99" s="309">
        <f t="shared" si="326"/>
        <v>0</v>
      </c>
      <c r="G99" s="177">
        <f t="shared" si="286"/>
        <v>0</v>
      </c>
      <c r="H99" s="256">
        <v>0</v>
      </c>
      <c r="I99" s="176">
        <v>0</v>
      </c>
      <c r="J99" s="175">
        <f t="shared" si="287"/>
        <v>0</v>
      </c>
      <c r="K99" s="256">
        <v>0</v>
      </c>
      <c r="L99" s="176">
        <v>0</v>
      </c>
      <c r="M99" s="175">
        <f t="shared" si="264"/>
        <v>0</v>
      </c>
      <c r="N99" s="256"/>
      <c r="O99" s="176"/>
      <c r="P99" s="178">
        <f t="shared" si="266"/>
        <v>0</v>
      </c>
      <c r="Q99" s="270"/>
      <c r="R99" s="293"/>
      <c r="S99" s="178">
        <f t="shared" si="268"/>
        <v>0</v>
      </c>
      <c r="T99" s="256"/>
      <c r="U99" s="176"/>
      <c r="V99" s="178">
        <f t="shared" si="270"/>
        <v>0</v>
      </c>
      <c r="W99" s="256"/>
      <c r="X99" s="176"/>
      <c r="Y99" s="178">
        <f t="shared" si="272"/>
        <v>0</v>
      </c>
      <c r="Z99" s="256"/>
      <c r="AA99" s="176"/>
      <c r="AB99" s="178">
        <f t="shared" si="274"/>
        <v>0</v>
      </c>
      <c r="AC99" s="256"/>
      <c r="AD99" s="176"/>
      <c r="AE99" s="178">
        <f t="shared" si="276"/>
        <v>0</v>
      </c>
      <c r="AF99" s="256"/>
      <c r="AG99" s="176"/>
      <c r="AH99" s="178">
        <f t="shared" si="278"/>
        <v>0</v>
      </c>
      <c r="AI99" s="256"/>
      <c r="AJ99" s="176"/>
      <c r="AK99" s="178">
        <f t="shared" si="280"/>
        <v>0</v>
      </c>
      <c r="AL99" s="256"/>
      <c r="AM99" s="176"/>
      <c r="AN99" s="178">
        <f t="shared" si="282"/>
        <v>0</v>
      </c>
      <c r="AO99" s="256"/>
      <c r="AP99" s="176"/>
      <c r="AQ99" s="178">
        <f t="shared" si="284"/>
        <v>0</v>
      </c>
      <c r="AR99" s="364"/>
    </row>
    <row r="100" spans="1:44" s="272" customFormat="1" ht="24.75" customHeight="1">
      <c r="A100" s="363"/>
      <c r="B100" s="363"/>
      <c r="C100" s="363"/>
      <c r="D100" s="269" t="s">
        <v>43</v>
      </c>
      <c r="E100" s="270">
        <f t="shared" si="326"/>
        <v>67084.639999999999</v>
      </c>
      <c r="F100" s="309">
        <f t="shared" si="326"/>
        <v>48465.25</v>
      </c>
      <c r="G100" s="270">
        <f t="shared" si="286"/>
        <v>72.244928198168751</v>
      </c>
      <c r="H100" s="270">
        <v>2000</v>
      </c>
      <c r="I100" s="270">
        <v>2000</v>
      </c>
      <c r="J100" s="271">
        <f t="shared" si="287"/>
        <v>100</v>
      </c>
      <c r="K100" s="270">
        <v>8000</v>
      </c>
      <c r="L100" s="270">
        <v>8000</v>
      </c>
      <c r="M100" s="271">
        <f t="shared" si="264"/>
        <v>100</v>
      </c>
      <c r="N100" s="270">
        <v>4000</v>
      </c>
      <c r="O100" s="270">
        <v>4000</v>
      </c>
      <c r="P100" s="271">
        <f t="shared" si="266"/>
        <v>100</v>
      </c>
      <c r="Q100" s="270">
        <v>4000</v>
      </c>
      <c r="R100" s="293">
        <v>4000</v>
      </c>
      <c r="S100" s="271">
        <f t="shared" si="268"/>
        <v>100</v>
      </c>
      <c r="T100" s="270">
        <f>4492+2475.3+3032.7</f>
        <v>10000</v>
      </c>
      <c r="U100" s="270">
        <v>10000</v>
      </c>
      <c r="V100" s="271">
        <f t="shared" si="270"/>
        <v>100</v>
      </c>
      <c r="W100" s="270">
        <f>4492-3032.7+1180.04+3502.1</f>
        <v>6141.4400000000005</v>
      </c>
      <c r="X100" s="270">
        <v>6141.4</v>
      </c>
      <c r="Y100" s="271">
        <f t="shared" si="272"/>
        <v>99.999348686952885</v>
      </c>
      <c r="Z100" s="270">
        <f>5492-3502.1+1208.8</f>
        <v>3198.7</v>
      </c>
      <c r="AA100" s="270">
        <v>3198.7</v>
      </c>
      <c r="AB100" s="271">
        <f t="shared" si="274"/>
        <v>100</v>
      </c>
      <c r="AC100" s="270">
        <f>5492-1208.8+3841.55</f>
        <v>8124.75</v>
      </c>
      <c r="AD100" s="270">
        <v>8124.75</v>
      </c>
      <c r="AE100" s="271">
        <f t="shared" si="276"/>
        <v>100</v>
      </c>
      <c r="AF100" s="270">
        <f>5942-3841.55-280.6+1180.5</f>
        <v>3000.35</v>
      </c>
      <c r="AG100" s="270">
        <f>1819.9+1180.5</f>
        <v>3000.4</v>
      </c>
      <c r="AH100" s="271">
        <f t="shared" si="278"/>
        <v>100.00166647224491</v>
      </c>
      <c r="AI100" s="270">
        <f>5492+280.6-1180.5</f>
        <v>4592.1000000000004</v>
      </c>
      <c r="AJ100" s="270"/>
      <c r="AK100" s="271">
        <f t="shared" si="280"/>
        <v>0</v>
      </c>
      <c r="AL100" s="270">
        <v>5492</v>
      </c>
      <c r="AM100" s="270"/>
      <c r="AN100" s="271">
        <f t="shared" si="282"/>
        <v>0</v>
      </c>
      <c r="AO100" s="270">
        <v>8535.2999999999993</v>
      </c>
      <c r="AP100" s="270"/>
      <c r="AQ100" s="271">
        <f t="shared" si="284"/>
        <v>0</v>
      </c>
      <c r="AR100" s="364"/>
    </row>
    <row r="101" spans="1:44" ht="31.15" customHeight="1">
      <c r="A101" s="363"/>
      <c r="B101" s="363"/>
      <c r="C101" s="363"/>
      <c r="D101" s="171" t="s">
        <v>264</v>
      </c>
      <c r="E101" s="256">
        <f t="shared" si="326"/>
        <v>1390.0344699999998</v>
      </c>
      <c r="F101" s="309">
        <f>I101+L101+O101+R101+U101+X101+AA101+AD101+AG101+AJ101+AM101+AP101</f>
        <v>833.80446999999992</v>
      </c>
      <c r="G101" s="177">
        <f t="shared" si="286"/>
        <v>59.984445565583712</v>
      </c>
      <c r="H101" s="256">
        <v>61.1</v>
      </c>
      <c r="I101" s="176">
        <v>61.1</v>
      </c>
      <c r="J101" s="175">
        <f t="shared" si="287"/>
        <v>100</v>
      </c>
      <c r="K101" s="256">
        <v>140</v>
      </c>
      <c r="L101" s="176">
        <v>140</v>
      </c>
      <c r="M101" s="175">
        <f t="shared" si="264"/>
        <v>100</v>
      </c>
      <c r="N101" s="256">
        <v>91.004469999999998</v>
      </c>
      <c r="O101" s="176">
        <v>91.004469999999998</v>
      </c>
      <c r="P101" s="178">
        <f t="shared" si="266"/>
        <v>100</v>
      </c>
      <c r="Q101" s="270">
        <v>266.8</v>
      </c>
      <c r="R101" s="293">
        <v>266.8</v>
      </c>
      <c r="S101" s="178">
        <f t="shared" si="268"/>
        <v>100</v>
      </c>
      <c r="T101" s="256">
        <v>118.1</v>
      </c>
      <c r="U101" s="176">
        <v>118.1</v>
      </c>
      <c r="V101" s="178">
        <f t="shared" si="270"/>
        <v>100</v>
      </c>
      <c r="W101" s="256">
        <f>81.6-2.3+11.1</f>
        <v>90.399999999999991</v>
      </c>
      <c r="X101" s="176">
        <v>90.4</v>
      </c>
      <c r="Y101" s="178">
        <f t="shared" si="272"/>
        <v>100.00000000000003</v>
      </c>
      <c r="Z101" s="256">
        <v>66.400000000000006</v>
      </c>
      <c r="AA101" s="176">
        <v>66.400000000000006</v>
      </c>
      <c r="AB101" s="178">
        <f t="shared" si="274"/>
        <v>100</v>
      </c>
      <c r="AC101" s="256"/>
      <c r="AD101" s="176"/>
      <c r="AE101" s="178">
        <f t="shared" si="276"/>
        <v>0</v>
      </c>
      <c r="AF101" s="256"/>
      <c r="AG101" s="176"/>
      <c r="AH101" s="178">
        <f t="shared" si="278"/>
        <v>0</v>
      </c>
      <c r="AI101" s="256">
        <f>115.8+154.1</f>
        <v>269.89999999999998</v>
      </c>
      <c r="AJ101" s="176"/>
      <c r="AK101" s="178">
        <f t="shared" si="280"/>
        <v>0</v>
      </c>
      <c r="AL101" s="256">
        <v>115.8</v>
      </c>
      <c r="AM101" s="176"/>
      <c r="AN101" s="178">
        <f t="shared" si="282"/>
        <v>0</v>
      </c>
      <c r="AO101" s="256">
        <f>115.83+54.7</f>
        <v>170.53</v>
      </c>
      <c r="AP101" s="176"/>
      <c r="AQ101" s="178">
        <f t="shared" si="284"/>
        <v>0</v>
      </c>
      <c r="AR101" s="364"/>
    </row>
    <row r="102" spans="1:44" s="125" customFormat="1" ht="27.75" customHeight="1">
      <c r="A102" s="365" t="s">
        <v>295</v>
      </c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6"/>
      <c r="AJ102" s="366"/>
      <c r="AK102" s="366"/>
      <c r="AL102" s="366"/>
      <c r="AM102" s="366"/>
      <c r="AN102" s="366"/>
      <c r="AO102" s="366"/>
      <c r="AP102" s="366"/>
      <c r="AQ102" s="366"/>
      <c r="AR102" s="366"/>
    </row>
    <row r="103" spans="1:44" s="125" customFormat="1" ht="19.7" customHeight="1">
      <c r="A103" s="151"/>
      <c r="B103" s="135"/>
      <c r="C103" s="143"/>
      <c r="D103" s="135"/>
      <c r="E103" s="258"/>
      <c r="F103" s="310"/>
      <c r="G103" s="143"/>
      <c r="H103" s="258"/>
      <c r="I103" s="143"/>
      <c r="J103" s="143"/>
      <c r="K103" s="258"/>
      <c r="L103" s="143"/>
      <c r="M103" s="143"/>
      <c r="N103" s="258"/>
      <c r="O103" s="143"/>
      <c r="P103" s="143"/>
      <c r="Q103" s="281"/>
      <c r="R103" s="294"/>
      <c r="S103" s="143"/>
      <c r="T103" s="258"/>
      <c r="U103" s="143"/>
      <c r="V103" s="143"/>
      <c r="W103" s="258"/>
      <c r="X103" s="143"/>
      <c r="Y103" s="143"/>
      <c r="Z103" s="258"/>
      <c r="AA103" s="143"/>
      <c r="AB103" s="143"/>
      <c r="AC103" s="258"/>
      <c r="AD103" s="143"/>
      <c r="AE103" s="143"/>
      <c r="AF103" s="258"/>
      <c r="AG103" s="143"/>
      <c r="AH103" s="143"/>
      <c r="AI103" s="258"/>
      <c r="AJ103" s="143"/>
      <c r="AK103" s="143"/>
      <c r="AL103" s="258"/>
      <c r="AM103" s="143"/>
      <c r="AN103" s="143"/>
      <c r="AO103" s="258"/>
      <c r="AP103" s="143"/>
      <c r="AQ103" s="143"/>
      <c r="AR103" s="135"/>
    </row>
    <row r="104" spans="1:44" ht="19.7" customHeight="1">
      <c r="A104" s="360" t="s">
        <v>324</v>
      </c>
      <c r="B104" s="360"/>
      <c r="C104" s="360"/>
      <c r="D104" s="360"/>
      <c r="E104" s="360"/>
      <c r="F104" s="360"/>
      <c r="G104" s="360"/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360"/>
      <c r="AI104" s="360"/>
      <c r="AJ104" s="360"/>
      <c r="AK104" s="360"/>
      <c r="AL104" s="360"/>
      <c r="AM104" s="360"/>
      <c r="AN104" s="360"/>
      <c r="AO104" s="360"/>
      <c r="AP104" s="140"/>
      <c r="AQ104" s="136"/>
    </row>
    <row r="105" spans="1:44" ht="20.25" customHeight="1">
      <c r="A105" s="150"/>
      <c r="B105" s="150"/>
      <c r="C105" s="144"/>
      <c r="D105" s="150"/>
      <c r="E105" s="259"/>
      <c r="F105" s="311"/>
      <c r="G105" s="145"/>
      <c r="H105" s="259"/>
      <c r="I105" s="144"/>
      <c r="J105" s="144"/>
      <c r="K105" s="259"/>
      <c r="L105" s="144"/>
      <c r="M105" s="144"/>
      <c r="N105" s="259"/>
      <c r="O105" s="144"/>
      <c r="P105" s="144"/>
      <c r="Q105" s="282"/>
      <c r="R105" s="295"/>
      <c r="S105" s="144"/>
      <c r="T105" s="259"/>
      <c r="U105" s="144"/>
      <c r="V105" s="144"/>
      <c r="W105" s="259"/>
      <c r="X105" s="144"/>
      <c r="Y105" s="144"/>
      <c r="Z105" s="259"/>
      <c r="AA105" s="144"/>
      <c r="AB105" s="144"/>
      <c r="AC105" s="259"/>
      <c r="AD105" s="144"/>
      <c r="AE105" s="144"/>
      <c r="AF105" s="259"/>
      <c r="AG105" s="144"/>
      <c r="AH105" s="144"/>
      <c r="AI105" s="259"/>
      <c r="AJ105" s="144"/>
      <c r="AK105" s="144"/>
      <c r="AL105" s="259"/>
      <c r="AM105" s="144"/>
      <c r="AN105" s="144"/>
      <c r="AO105" s="259"/>
      <c r="AP105" s="140"/>
      <c r="AQ105" s="136"/>
    </row>
    <row r="106" spans="1:44" ht="26.25" customHeight="1">
      <c r="A106" s="360" t="s">
        <v>357</v>
      </c>
      <c r="B106" s="360"/>
      <c r="C106" s="146"/>
      <c r="D106" s="147"/>
      <c r="E106" s="260"/>
      <c r="F106" s="312"/>
      <c r="G106" s="148"/>
      <c r="H106" s="260"/>
      <c r="I106" s="129"/>
      <c r="J106" s="129"/>
      <c r="K106" s="260"/>
      <c r="L106" s="129"/>
      <c r="M106" s="129"/>
      <c r="N106" s="260"/>
      <c r="O106" s="129"/>
      <c r="P106" s="129"/>
      <c r="Q106" s="283"/>
      <c r="R106" s="296"/>
      <c r="S106" s="129"/>
      <c r="T106" s="260"/>
      <c r="U106" s="129"/>
      <c r="V106" s="129"/>
      <c r="W106" s="260"/>
      <c r="X106" s="129"/>
      <c r="Y106" s="129"/>
      <c r="Z106" s="260"/>
      <c r="AA106" s="129"/>
      <c r="AB106" s="129"/>
      <c r="AC106" s="260"/>
      <c r="AD106" s="129"/>
      <c r="AE106" s="129"/>
      <c r="AF106" s="260"/>
      <c r="AG106" s="129"/>
      <c r="AH106" s="129"/>
      <c r="AI106" s="260"/>
      <c r="AJ106" s="129"/>
      <c r="AK106" s="129"/>
      <c r="AL106" s="260"/>
      <c r="AM106" s="129"/>
      <c r="AN106" s="129"/>
      <c r="AO106" s="260"/>
      <c r="AP106" s="130"/>
      <c r="AQ106" s="137"/>
      <c r="AR106" s="137"/>
    </row>
    <row r="107" spans="1:44" ht="25.5" customHeight="1">
      <c r="A107" s="360"/>
      <c r="B107" s="360"/>
      <c r="C107" s="129"/>
      <c r="D107" s="129"/>
      <c r="E107" s="260"/>
      <c r="F107" s="312"/>
      <c r="G107" s="148"/>
      <c r="H107" s="260"/>
      <c r="I107" s="129"/>
      <c r="J107" s="129"/>
      <c r="K107" s="260"/>
      <c r="L107" s="129"/>
      <c r="M107" s="129"/>
      <c r="N107" s="260"/>
      <c r="O107" s="129"/>
      <c r="P107" s="129"/>
      <c r="Q107" s="283"/>
      <c r="R107" s="296"/>
      <c r="S107" s="129"/>
      <c r="T107" s="264"/>
      <c r="U107" s="139"/>
      <c r="V107" s="139"/>
      <c r="W107" s="264"/>
      <c r="X107" s="139"/>
      <c r="Y107" s="139"/>
      <c r="Z107" s="264"/>
      <c r="AA107" s="139"/>
      <c r="AB107" s="139"/>
      <c r="AC107" s="264"/>
      <c r="AD107" s="139"/>
      <c r="AE107" s="139"/>
      <c r="AF107" s="264"/>
      <c r="AG107" s="139"/>
      <c r="AH107" s="139"/>
      <c r="AI107" s="260"/>
      <c r="AJ107" s="129"/>
      <c r="AK107" s="129"/>
      <c r="AL107" s="264"/>
      <c r="AM107" s="139"/>
      <c r="AN107" s="139"/>
      <c r="AO107" s="260"/>
      <c r="AP107" s="130"/>
      <c r="AQ107" s="130"/>
    </row>
    <row r="108" spans="1:44" ht="11.25" customHeight="1">
      <c r="A108" s="138"/>
      <c r="B108" s="129"/>
      <c r="C108" s="129"/>
      <c r="D108" s="129"/>
      <c r="E108" s="260"/>
      <c r="F108" s="312"/>
      <c r="G108" s="148"/>
      <c r="H108" s="260"/>
      <c r="I108" s="129"/>
      <c r="J108" s="129"/>
      <c r="K108" s="260"/>
      <c r="L108" s="129"/>
      <c r="M108" s="129"/>
      <c r="N108" s="260"/>
      <c r="O108" s="129"/>
      <c r="P108" s="129"/>
      <c r="Q108" s="283"/>
      <c r="R108" s="296"/>
      <c r="S108" s="129"/>
      <c r="T108" s="264"/>
      <c r="U108" s="139"/>
      <c r="V108" s="139"/>
      <c r="W108" s="264"/>
      <c r="X108" s="139"/>
      <c r="Y108" s="139"/>
      <c r="Z108" s="264"/>
      <c r="AA108" s="139"/>
      <c r="AB108" s="139"/>
      <c r="AC108" s="264"/>
      <c r="AD108" s="139"/>
      <c r="AE108" s="139"/>
      <c r="AF108" s="264"/>
      <c r="AG108" s="139"/>
      <c r="AH108" s="139"/>
      <c r="AI108" s="260"/>
      <c r="AJ108" s="129"/>
      <c r="AK108" s="129"/>
      <c r="AL108" s="264"/>
      <c r="AM108" s="139"/>
      <c r="AN108" s="139"/>
      <c r="AO108" s="260"/>
      <c r="AP108" s="130"/>
      <c r="AQ108" s="130"/>
    </row>
    <row r="109" spans="1:44" ht="18.75">
      <c r="A109" s="358" t="s">
        <v>262</v>
      </c>
      <c r="B109" s="359"/>
      <c r="C109" s="129"/>
      <c r="D109" s="129"/>
      <c r="E109" s="260"/>
      <c r="F109" s="312"/>
      <c r="G109" s="148"/>
      <c r="H109" s="260"/>
      <c r="I109" s="129"/>
      <c r="J109" s="129"/>
      <c r="K109" s="260"/>
      <c r="L109" s="129"/>
      <c r="M109" s="129"/>
      <c r="N109" s="260"/>
      <c r="O109" s="129"/>
      <c r="P109" s="129"/>
      <c r="Q109" s="283"/>
      <c r="R109" s="296"/>
      <c r="S109" s="129"/>
      <c r="T109" s="264"/>
      <c r="U109" s="139"/>
      <c r="V109" s="139"/>
      <c r="W109" s="264"/>
      <c r="X109" s="139"/>
      <c r="Y109" s="139"/>
      <c r="Z109" s="264"/>
      <c r="AA109" s="139"/>
      <c r="AB109" s="139"/>
      <c r="AC109" s="264"/>
      <c r="AD109" s="139"/>
      <c r="AE109" s="139"/>
      <c r="AF109" s="264"/>
      <c r="AG109" s="139"/>
      <c r="AH109" s="139"/>
      <c r="AI109" s="260"/>
      <c r="AJ109" s="129"/>
      <c r="AK109" s="129"/>
      <c r="AL109" s="264"/>
      <c r="AM109" s="139"/>
      <c r="AN109" s="139"/>
      <c r="AO109" s="260"/>
      <c r="AP109" s="130"/>
      <c r="AQ109" s="130"/>
    </row>
    <row r="110" spans="1:44" ht="18.75">
      <c r="A110" s="138"/>
      <c r="B110" s="129"/>
      <c r="C110" s="129"/>
      <c r="D110" s="129"/>
      <c r="E110" s="260"/>
      <c r="F110" s="312"/>
      <c r="G110" s="148"/>
      <c r="H110" s="260"/>
      <c r="I110" s="129"/>
      <c r="J110" s="129"/>
      <c r="K110" s="260"/>
      <c r="L110" s="129"/>
      <c r="M110" s="129"/>
      <c r="N110" s="260"/>
      <c r="O110" s="129"/>
      <c r="P110" s="129"/>
      <c r="Q110" s="283"/>
      <c r="R110" s="296"/>
      <c r="S110" s="129"/>
      <c r="T110" s="264"/>
      <c r="U110" s="139"/>
      <c r="V110" s="139"/>
      <c r="W110" s="264"/>
      <c r="X110" s="139"/>
      <c r="Y110" s="139"/>
      <c r="Z110" s="264"/>
      <c r="AA110" s="139"/>
      <c r="AB110" s="139"/>
      <c r="AC110" s="264"/>
      <c r="AD110" s="139"/>
      <c r="AE110" s="139"/>
      <c r="AF110" s="264"/>
      <c r="AG110" s="139"/>
      <c r="AH110" s="139"/>
      <c r="AI110" s="260"/>
      <c r="AJ110" s="129"/>
      <c r="AK110" s="129"/>
      <c r="AL110" s="264"/>
      <c r="AM110" s="139"/>
      <c r="AN110" s="139"/>
      <c r="AO110" s="260"/>
      <c r="AP110" s="130"/>
      <c r="AQ110" s="130"/>
    </row>
    <row r="111" spans="1:44" ht="18.75">
      <c r="A111" s="360" t="s">
        <v>263</v>
      </c>
      <c r="B111" s="360"/>
      <c r="C111" s="360"/>
      <c r="D111" s="361"/>
      <c r="E111" s="361"/>
      <c r="F111" s="361"/>
      <c r="G111" s="361"/>
      <c r="H111" s="361"/>
      <c r="I111" s="361"/>
      <c r="J111" s="361"/>
      <c r="K111" s="361"/>
      <c r="L111" s="144"/>
      <c r="M111" s="144"/>
      <c r="N111" s="259"/>
      <c r="O111" s="144"/>
      <c r="P111" s="144"/>
      <c r="Q111" s="282"/>
      <c r="R111" s="295"/>
      <c r="S111" s="144"/>
      <c r="T111" s="259"/>
      <c r="U111" s="144"/>
      <c r="V111" s="144"/>
      <c r="W111" s="259"/>
      <c r="X111" s="144"/>
      <c r="Y111" s="144"/>
      <c r="Z111" s="259"/>
      <c r="AA111" s="144"/>
      <c r="AB111" s="144"/>
      <c r="AC111" s="259"/>
      <c r="AD111" s="144"/>
      <c r="AE111" s="144"/>
      <c r="AF111" s="259"/>
      <c r="AG111" s="144"/>
      <c r="AH111" s="144"/>
      <c r="AI111" s="259"/>
      <c r="AJ111" s="144"/>
      <c r="AK111" s="144"/>
      <c r="AL111" s="259"/>
      <c r="AM111" s="144"/>
      <c r="AN111" s="144"/>
      <c r="AO111" s="259"/>
      <c r="AP111" s="140"/>
      <c r="AQ111" s="136"/>
    </row>
    <row r="112" spans="1:44">
      <c r="A112" s="130"/>
      <c r="B112" s="130"/>
      <c r="C112" s="130"/>
      <c r="D112" s="130"/>
      <c r="E112" s="247"/>
      <c r="F112" s="299"/>
      <c r="G112" s="158"/>
      <c r="H112" s="247"/>
      <c r="I112" s="130"/>
      <c r="J112" s="130"/>
      <c r="K112" s="247"/>
      <c r="L112" s="130"/>
      <c r="M112" s="130"/>
      <c r="N112" s="247"/>
      <c r="O112" s="130"/>
      <c r="P112" s="130"/>
      <c r="Q112" s="272"/>
      <c r="R112" s="268"/>
      <c r="S112" s="130"/>
      <c r="T112" s="247"/>
      <c r="U112" s="130"/>
      <c r="V112" s="130"/>
      <c r="W112" s="247"/>
      <c r="X112" s="130"/>
      <c r="Y112" s="130"/>
      <c r="Z112" s="247"/>
      <c r="AA112" s="130"/>
      <c r="AB112" s="130"/>
      <c r="AC112" s="247"/>
      <c r="AD112" s="130"/>
      <c r="AE112" s="130"/>
      <c r="AF112" s="247"/>
      <c r="AG112" s="130"/>
      <c r="AH112" s="130"/>
      <c r="AI112" s="247"/>
      <c r="AJ112" s="130"/>
      <c r="AK112" s="130"/>
      <c r="AL112" s="247"/>
      <c r="AM112" s="130"/>
      <c r="AN112" s="130"/>
      <c r="AO112" s="247"/>
      <c r="AP112" s="130"/>
      <c r="AQ112" s="130"/>
    </row>
    <row r="113" spans="1:43">
      <c r="A113" s="130"/>
      <c r="B113" s="130"/>
      <c r="C113" s="130"/>
      <c r="D113" s="130"/>
      <c r="E113" s="247"/>
      <c r="F113" s="299"/>
      <c r="G113" s="158"/>
      <c r="H113" s="247"/>
      <c r="I113" s="130"/>
      <c r="J113" s="130"/>
      <c r="K113" s="247"/>
      <c r="L113" s="130"/>
      <c r="M113" s="130"/>
      <c r="N113" s="247"/>
      <c r="O113" s="130"/>
      <c r="P113" s="130"/>
      <c r="Q113" s="272"/>
      <c r="R113" s="268"/>
      <c r="S113" s="130"/>
      <c r="T113" s="247"/>
      <c r="U113" s="130"/>
      <c r="V113" s="130"/>
      <c r="W113" s="247"/>
      <c r="X113" s="130"/>
      <c r="Y113" s="130"/>
      <c r="Z113" s="247"/>
      <c r="AA113" s="130"/>
      <c r="AB113" s="130"/>
      <c r="AC113" s="247"/>
      <c r="AD113" s="130"/>
      <c r="AE113" s="130"/>
      <c r="AF113" s="247"/>
      <c r="AG113" s="130"/>
      <c r="AH113" s="130"/>
      <c r="AI113" s="247"/>
      <c r="AJ113" s="130"/>
      <c r="AK113" s="130"/>
      <c r="AL113" s="247"/>
      <c r="AM113" s="130"/>
      <c r="AN113" s="130"/>
      <c r="AO113" s="247"/>
      <c r="AP113" s="130"/>
      <c r="AQ113" s="130"/>
    </row>
    <row r="114" spans="1:43" ht="18.75">
      <c r="A114" s="138"/>
      <c r="B114" s="129"/>
      <c r="C114" s="129"/>
      <c r="D114" s="129"/>
      <c r="E114" s="261"/>
      <c r="F114" s="312"/>
      <c r="G114" s="148"/>
      <c r="H114" s="260"/>
      <c r="I114" s="129"/>
      <c r="J114" s="129"/>
      <c r="K114" s="260"/>
      <c r="L114" s="129"/>
      <c r="M114" s="129"/>
      <c r="N114" s="260"/>
      <c r="O114" s="129"/>
      <c r="P114" s="129"/>
      <c r="Q114" s="283"/>
      <c r="R114" s="296"/>
      <c r="S114" s="129"/>
      <c r="T114" s="264"/>
      <c r="U114" s="139"/>
      <c r="V114" s="139"/>
      <c r="W114" s="264"/>
      <c r="X114" s="139"/>
      <c r="Y114" s="139"/>
      <c r="Z114" s="264"/>
      <c r="AA114" s="139"/>
      <c r="AB114" s="139"/>
      <c r="AC114" s="264"/>
      <c r="AD114" s="139"/>
      <c r="AE114" s="139"/>
      <c r="AF114" s="264"/>
      <c r="AG114" s="139"/>
      <c r="AH114" s="139"/>
      <c r="AI114" s="260"/>
      <c r="AJ114" s="129"/>
      <c r="AK114" s="129"/>
      <c r="AL114" s="264"/>
      <c r="AM114" s="139"/>
      <c r="AN114" s="139"/>
      <c r="AO114" s="260"/>
      <c r="AP114" s="130"/>
      <c r="AQ114" s="130"/>
    </row>
    <row r="115" spans="1:43">
      <c r="A115" s="140"/>
      <c r="B115" s="130"/>
      <c r="C115" s="130"/>
      <c r="D115" s="130"/>
      <c r="E115" s="262"/>
      <c r="F115" s="299"/>
      <c r="G115" s="158"/>
      <c r="H115" s="247"/>
      <c r="I115" s="130"/>
      <c r="J115" s="130"/>
      <c r="K115" s="247"/>
      <c r="L115" s="130"/>
      <c r="M115" s="130"/>
      <c r="N115" s="247"/>
      <c r="O115" s="130"/>
      <c r="P115" s="130"/>
      <c r="Q115" s="272"/>
      <c r="R115" s="268"/>
      <c r="S115" s="130"/>
      <c r="T115" s="265"/>
      <c r="U115" s="141"/>
      <c r="V115" s="141"/>
      <c r="W115" s="265"/>
      <c r="X115" s="141"/>
      <c r="Y115" s="141"/>
      <c r="Z115" s="265"/>
      <c r="AA115" s="141"/>
      <c r="AB115" s="141"/>
      <c r="AC115" s="265"/>
      <c r="AD115" s="141"/>
      <c r="AE115" s="141"/>
      <c r="AF115" s="265"/>
      <c r="AG115" s="141"/>
      <c r="AH115" s="141"/>
      <c r="AI115" s="247"/>
      <c r="AJ115" s="130"/>
      <c r="AK115" s="130"/>
      <c r="AL115" s="265"/>
      <c r="AM115" s="141"/>
      <c r="AN115" s="141"/>
      <c r="AO115" s="247"/>
      <c r="AP115" s="130"/>
      <c r="AQ115" s="130"/>
    </row>
    <row r="116" spans="1:43" ht="18.75">
      <c r="A116" s="140"/>
      <c r="B116" s="130"/>
      <c r="C116" s="130"/>
      <c r="D116" s="130"/>
      <c r="E116" s="261"/>
      <c r="F116" s="312"/>
      <c r="G116" s="158"/>
      <c r="H116" s="247"/>
      <c r="I116" s="130"/>
      <c r="J116" s="130"/>
      <c r="K116" s="247"/>
      <c r="L116" s="130"/>
      <c r="M116" s="130"/>
      <c r="N116" s="247"/>
      <c r="O116" s="130"/>
      <c r="P116" s="130"/>
      <c r="Q116" s="272"/>
      <c r="R116" s="268"/>
      <c r="S116" s="130"/>
      <c r="T116" s="265"/>
      <c r="U116" s="141"/>
      <c r="V116" s="141"/>
      <c r="W116" s="265"/>
      <c r="X116" s="141"/>
      <c r="Y116" s="141"/>
      <c r="Z116" s="265"/>
      <c r="AA116" s="141"/>
      <c r="AB116" s="141"/>
      <c r="AC116" s="265"/>
      <c r="AD116" s="141"/>
      <c r="AE116" s="141"/>
      <c r="AF116" s="265"/>
      <c r="AG116" s="141"/>
      <c r="AH116" s="141"/>
      <c r="AI116" s="247"/>
      <c r="AJ116" s="130"/>
      <c r="AK116" s="130"/>
      <c r="AL116" s="265"/>
      <c r="AM116" s="141"/>
      <c r="AN116" s="141"/>
      <c r="AO116" s="247"/>
      <c r="AP116" s="130"/>
      <c r="AQ116" s="130"/>
    </row>
    <row r="117" spans="1:43">
      <c r="A117" s="140"/>
      <c r="B117" s="130"/>
      <c r="C117" s="130"/>
      <c r="D117" s="130"/>
      <c r="E117" s="247"/>
      <c r="F117" s="299"/>
      <c r="G117" s="158"/>
      <c r="H117" s="247"/>
      <c r="I117" s="130"/>
      <c r="J117" s="130"/>
      <c r="K117" s="247"/>
      <c r="L117" s="130"/>
      <c r="M117" s="130"/>
      <c r="N117" s="247"/>
      <c r="O117" s="130"/>
      <c r="P117" s="130"/>
      <c r="Q117" s="272"/>
      <c r="R117" s="268"/>
      <c r="S117" s="130"/>
      <c r="T117" s="265"/>
      <c r="U117" s="141"/>
      <c r="V117" s="141"/>
      <c r="W117" s="265"/>
      <c r="X117" s="141"/>
      <c r="Y117" s="141"/>
      <c r="Z117" s="265"/>
      <c r="AA117" s="141"/>
      <c r="AB117" s="141"/>
      <c r="AC117" s="265"/>
      <c r="AD117" s="141"/>
      <c r="AE117" s="141"/>
      <c r="AF117" s="265"/>
      <c r="AG117" s="141"/>
      <c r="AH117" s="141"/>
      <c r="AI117" s="247"/>
      <c r="AJ117" s="130"/>
      <c r="AK117" s="130"/>
      <c r="AL117" s="265"/>
      <c r="AM117" s="141"/>
      <c r="AN117" s="141"/>
      <c r="AO117" s="247"/>
      <c r="AP117" s="130"/>
      <c r="AQ117" s="130"/>
    </row>
    <row r="118" spans="1:43" ht="14.25" customHeight="1">
      <c r="A118" s="140"/>
      <c r="B118" s="130"/>
      <c r="C118" s="130"/>
      <c r="D118" s="130"/>
      <c r="E118" s="247"/>
      <c r="F118" s="299"/>
      <c r="G118" s="158"/>
      <c r="H118" s="247"/>
      <c r="I118" s="130"/>
      <c r="J118" s="130"/>
      <c r="K118" s="247"/>
      <c r="L118" s="130"/>
      <c r="M118" s="130"/>
      <c r="N118" s="247"/>
      <c r="O118" s="130"/>
      <c r="P118" s="130"/>
      <c r="Q118" s="272"/>
      <c r="R118" s="268"/>
      <c r="S118" s="130"/>
      <c r="T118" s="265"/>
      <c r="U118" s="141"/>
      <c r="V118" s="141"/>
      <c r="W118" s="265"/>
      <c r="X118" s="141"/>
      <c r="Y118" s="141"/>
      <c r="Z118" s="265"/>
      <c r="AA118" s="141"/>
      <c r="AB118" s="141"/>
      <c r="AC118" s="265"/>
      <c r="AD118" s="141"/>
      <c r="AE118" s="141"/>
      <c r="AF118" s="265"/>
      <c r="AG118" s="141"/>
      <c r="AH118" s="141"/>
      <c r="AI118" s="247"/>
      <c r="AJ118" s="130"/>
      <c r="AK118" s="130"/>
      <c r="AL118" s="265"/>
      <c r="AM118" s="141"/>
      <c r="AN118" s="141"/>
      <c r="AO118" s="247"/>
      <c r="AP118" s="130"/>
      <c r="AQ118" s="130"/>
    </row>
    <row r="119" spans="1:43">
      <c r="A119" s="140"/>
      <c r="B119" s="130"/>
      <c r="C119" s="130"/>
      <c r="D119" s="130"/>
      <c r="E119" s="247"/>
      <c r="F119" s="299"/>
      <c r="G119" s="158"/>
      <c r="H119" s="247"/>
      <c r="I119" s="130"/>
      <c r="J119" s="130"/>
      <c r="K119" s="247"/>
      <c r="L119" s="130"/>
      <c r="M119" s="130"/>
      <c r="N119" s="247"/>
      <c r="O119" s="130"/>
      <c r="P119" s="130"/>
      <c r="Q119" s="272"/>
      <c r="R119" s="268"/>
      <c r="S119" s="130"/>
      <c r="T119" s="265"/>
      <c r="U119" s="141"/>
      <c r="V119" s="141"/>
      <c r="W119" s="265"/>
      <c r="X119" s="141"/>
      <c r="Y119" s="141"/>
      <c r="Z119" s="265"/>
      <c r="AA119" s="141"/>
      <c r="AB119" s="141"/>
      <c r="AC119" s="265"/>
      <c r="AD119" s="141"/>
      <c r="AE119" s="141"/>
      <c r="AF119" s="265"/>
      <c r="AG119" s="141"/>
      <c r="AH119" s="141"/>
      <c r="AI119" s="247"/>
      <c r="AJ119" s="130"/>
      <c r="AK119" s="130"/>
      <c r="AL119" s="265"/>
      <c r="AM119" s="141"/>
      <c r="AN119" s="141"/>
      <c r="AO119" s="247"/>
      <c r="AP119" s="130"/>
      <c r="AQ119" s="130"/>
    </row>
    <row r="120" spans="1:43">
      <c r="A120" s="140"/>
      <c r="B120" s="130"/>
      <c r="C120" s="130"/>
      <c r="D120" s="130"/>
      <c r="E120" s="247"/>
      <c r="F120" s="299"/>
      <c r="G120" s="158"/>
      <c r="H120" s="247"/>
      <c r="I120" s="130"/>
      <c r="J120" s="130"/>
      <c r="K120" s="247"/>
      <c r="L120" s="130"/>
      <c r="M120" s="130"/>
      <c r="N120" s="247"/>
      <c r="O120" s="130"/>
      <c r="P120" s="130"/>
      <c r="Q120" s="272"/>
      <c r="R120" s="268"/>
      <c r="S120" s="130"/>
      <c r="T120" s="265"/>
      <c r="U120" s="141"/>
      <c r="V120" s="141"/>
      <c r="W120" s="265"/>
      <c r="X120" s="141"/>
      <c r="Y120" s="141"/>
      <c r="Z120" s="265"/>
      <c r="AA120" s="141"/>
      <c r="AB120" s="141"/>
      <c r="AC120" s="265"/>
      <c r="AD120" s="141"/>
      <c r="AE120" s="141"/>
      <c r="AF120" s="265"/>
      <c r="AG120" s="141"/>
      <c r="AH120" s="141"/>
      <c r="AI120" s="247"/>
      <c r="AJ120" s="130"/>
      <c r="AK120" s="130"/>
      <c r="AL120" s="265"/>
      <c r="AM120" s="141"/>
      <c r="AN120" s="141"/>
      <c r="AO120" s="247"/>
      <c r="AP120" s="130"/>
      <c r="AQ120" s="130"/>
    </row>
    <row r="121" spans="1:43">
      <c r="A121" s="140"/>
      <c r="B121" s="130"/>
      <c r="C121" s="130"/>
      <c r="D121" s="130"/>
      <c r="E121" s="247"/>
      <c r="F121" s="299"/>
      <c r="G121" s="158"/>
      <c r="H121" s="247"/>
      <c r="I121" s="130"/>
      <c r="J121" s="130"/>
      <c r="K121" s="247"/>
      <c r="L121" s="130"/>
      <c r="M121" s="130"/>
      <c r="N121" s="247"/>
      <c r="O121" s="130"/>
      <c r="P121" s="130"/>
      <c r="Q121" s="272"/>
      <c r="R121" s="268"/>
      <c r="S121" s="130"/>
      <c r="T121" s="265"/>
      <c r="U121" s="141"/>
      <c r="V121" s="141"/>
      <c r="W121" s="265"/>
      <c r="X121" s="141"/>
      <c r="Y121" s="141"/>
      <c r="Z121" s="265"/>
      <c r="AA121" s="141"/>
      <c r="AB121" s="141"/>
      <c r="AC121" s="265"/>
      <c r="AD121" s="141"/>
      <c r="AE121" s="141"/>
      <c r="AF121" s="265"/>
      <c r="AG121" s="141"/>
      <c r="AH121" s="141"/>
      <c r="AI121" s="247"/>
      <c r="AJ121" s="130"/>
      <c r="AK121" s="130"/>
      <c r="AL121" s="265"/>
      <c r="AM121" s="141"/>
      <c r="AN121" s="141"/>
      <c r="AO121" s="247"/>
      <c r="AP121" s="130"/>
      <c r="AQ121" s="130"/>
    </row>
    <row r="122" spans="1:43">
      <c r="A122" s="140"/>
      <c r="B122" s="130"/>
      <c r="C122" s="130"/>
      <c r="D122" s="130"/>
      <c r="E122" s="247"/>
      <c r="F122" s="299"/>
      <c r="G122" s="158"/>
      <c r="H122" s="247"/>
      <c r="I122" s="130"/>
      <c r="J122" s="130"/>
      <c r="K122" s="247"/>
      <c r="L122" s="130"/>
      <c r="M122" s="130"/>
      <c r="N122" s="247"/>
      <c r="O122" s="130"/>
      <c r="P122" s="130"/>
      <c r="Q122" s="272"/>
      <c r="R122" s="268"/>
      <c r="S122" s="130"/>
      <c r="T122" s="265"/>
      <c r="U122" s="141"/>
      <c r="V122" s="141"/>
      <c r="W122" s="265"/>
      <c r="X122" s="141"/>
      <c r="Y122" s="141"/>
      <c r="Z122" s="265"/>
      <c r="AA122" s="141"/>
      <c r="AB122" s="141"/>
      <c r="AC122" s="265"/>
      <c r="AD122" s="141"/>
      <c r="AE122" s="141"/>
      <c r="AF122" s="265"/>
      <c r="AG122" s="141"/>
      <c r="AH122" s="141"/>
      <c r="AI122" s="247"/>
      <c r="AJ122" s="130"/>
      <c r="AK122" s="130"/>
      <c r="AL122" s="265"/>
      <c r="AM122" s="141"/>
      <c r="AN122" s="141"/>
      <c r="AO122" s="247"/>
      <c r="AP122" s="130"/>
      <c r="AQ122" s="130"/>
    </row>
    <row r="123" spans="1:43">
      <c r="A123" s="140"/>
      <c r="B123" s="130"/>
      <c r="C123" s="130"/>
      <c r="D123" s="130"/>
      <c r="E123" s="247"/>
      <c r="F123" s="299"/>
      <c r="G123" s="158"/>
      <c r="H123" s="247"/>
      <c r="I123" s="130"/>
      <c r="J123" s="130"/>
      <c r="K123" s="247"/>
      <c r="L123" s="130"/>
      <c r="M123" s="130"/>
      <c r="N123" s="247"/>
      <c r="O123" s="130"/>
      <c r="P123" s="130"/>
      <c r="Q123" s="272"/>
      <c r="R123" s="268"/>
      <c r="S123" s="130"/>
      <c r="T123" s="265"/>
      <c r="U123" s="141"/>
      <c r="V123" s="141"/>
      <c r="W123" s="265"/>
      <c r="X123" s="141"/>
      <c r="Y123" s="141"/>
      <c r="Z123" s="265"/>
      <c r="AA123" s="141"/>
      <c r="AB123" s="141"/>
      <c r="AC123" s="265"/>
      <c r="AD123" s="141"/>
      <c r="AE123" s="141"/>
      <c r="AF123" s="265"/>
      <c r="AG123" s="141"/>
      <c r="AH123" s="141"/>
      <c r="AI123" s="247"/>
      <c r="AJ123" s="130"/>
      <c r="AK123" s="130"/>
      <c r="AL123" s="265"/>
      <c r="AM123" s="141"/>
      <c r="AN123" s="141"/>
      <c r="AO123" s="247"/>
      <c r="AP123" s="130"/>
      <c r="AQ123" s="130"/>
    </row>
    <row r="124" spans="1:43" ht="12.75" customHeight="1">
      <c r="A124" s="140"/>
      <c r="B124" s="130"/>
      <c r="C124" s="130"/>
      <c r="D124" s="130"/>
      <c r="E124" s="247"/>
      <c r="F124" s="299"/>
      <c r="G124" s="158"/>
      <c r="H124" s="247"/>
      <c r="I124" s="130"/>
      <c r="J124" s="130"/>
      <c r="K124" s="247"/>
      <c r="L124" s="130"/>
      <c r="M124" s="130"/>
      <c r="N124" s="247"/>
      <c r="O124" s="130"/>
      <c r="P124" s="130"/>
      <c r="Q124" s="272"/>
      <c r="R124" s="268"/>
      <c r="S124" s="130"/>
      <c r="T124" s="247"/>
      <c r="U124" s="130"/>
      <c r="V124" s="130"/>
      <c r="W124" s="247"/>
      <c r="X124" s="130"/>
      <c r="Y124" s="130"/>
      <c r="Z124" s="247"/>
      <c r="AA124" s="130"/>
      <c r="AB124" s="130"/>
      <c r="AC124" s="247"/>
      <c r="AD124" s="130"/>
      <c r="AE124" s="130"/>
      <c r="AF124" s="247"/>
      <c r="AG124" s="130"/>
      <c r="AH124" s="130"/>
      <c r="AI124" s="247"/>
      <c r="AJ124" s="130"/>
      <c r="AK124" s="130"/>
      <c r="AL124" s="247"/>
      <c r="AM124" s="130"/>
      <c r="AN124" s="130"/>
      <c r="AO124" s="247"/>
      <c r="AP124" s="130"/>
      <c r="AQ124" s="130"/>
    </row>
    <row r="125" spans="1:43">
      <c r="A125" s="140"/>
      <c r="B125" s="130"/>
      <c r="C125" s="130"/>
      <c r="D125" s="130"/>
      <c r="E125" s="247"/>
      <c r="F125" s="299"/>
      <c r="G125" s="158"/>
      <c r="H125" s="247"/>
      <c r="I125" s="130"/>
      <c r="J125" s="130"/>
      <c r="K125" s="247"/>
      <c r="L125" s="130"/>
      <c r="M125" s="130"/>
      <c r="N125" s="247"/>
      <c r="O125" s="130"/>
      <c r="P125" s="130"/>
      <c r="Q125" s="272"/>
      <c r="R125" s="268"/>
      <c r="S125" s="130"/>
      <c r="T125" s="247"/>
      <c r="U125" s="130"/>
      <c r="V125" s="130"/>
      <c r="W125" s="247"/>
      <c r="X125" s="130"/>
      <c r="Y125" s="130"/>
      <c r="Z125" s="247"/>
      <c r="AA125" s="130"/>
      <c r="AB125" s="130"/>
      <c r="AC125" s="247"/>
      <c r="AD125" s="130"/>
      <c r="AE125" s="130"/>
      <c r="AF125" s="247"/>
      <c r="AG125" s="130"/>
      <c r="AH125" s="130"/>
      <c r="AI125" s="247"/>
      <c r="AJ125" s="130"/>
      <c r="AK125" s="130"/>
      <c r="AL125" s="247"/>
      <c r="AM125" s="130"/>
      <c r="AN125" s="130"/>
      <c r="AO125" s="247"/>
      <c r="AP125" s="130"/>
      <c r="AQ125" s="130"/>
    </row>
    <row r="126" spans="1:43">
      <c r="A126" s="140"/>
      <c r="B126" s="130"/>
      <c r="C126" s="130"/>
      <c r="D126" s="130"/>
      <c r="E126" s="247"/>
      <c r="F126" s="299"/>
      <c r="G126" s="158"/>
      <c r="H126" s="247"/>
      <c r="I126" s="130"/>
      <c r="J126" s="130"/>
      <c r="K126" s="247"/>
      <c r="L126" s="130"/>
      <c r="M126" s="130"/>
      <c r="N126" s="247"/>
      <c r="O126" s="130"/>
      <c r="P126" s="130"/>
      <c r="Q126" s="272"/>
      <c r="R126" s="268"/>
      <c r="S126" s="130"/>
      <c r="T126" s="247"/>
      <c r="U126" s="130"/>
      <c r="V126" s="130"/>
      <c r="W126" s="247"/>
      <c r="X126" s="130"/>
      <c r="Y126" s="130"/>
      <c r="Z126" s="247"/>
      <c r="AA126" s="130"/>
      <c r="AB126" s="130"/>
      <c r="AC126" s="247"/>
      <c r="AD126" s="130"/>
      <c r="AE126" s="130"/>
      <c r="AF126" s="247"/>
      <c r="AG126" s="130"/>
      <c r="AH126" s="130"/>
      <c r="AI126" s="247"/>
      <c r="AJ126" s="130"/>
      <c r="AK126" s="130"/>
      <c r="AL126" s="247"/>
      <c r="AM126" s="130"/>
      <c r="AN126" s="130"/>
      <c r="AO126" s="247"/>
      <c r="AP126" s="130"/>
      <c r="AQ126" s="130"/>
    </row>
    <row r="127" spans="1:43">
      <c r="A127" s="140"/>
      <c r="B127" s="130"/>
      <c r="C127" s="130"/>
      <c r="D127" s="130"/>
      <c r="E127" s="247"/>
      <c r="F127" s="299"/>
      <c r="G127" s="158"/>
      <c r="H127" s="247"/>
      <c r="I127" s="130"/>
      <c r="J127" s="130"/>
      <c r="K127" s="247"/>
      <c r="L127" s="130"/>
      <c r="M127" s="130"/>
      <c r="N127" s="247"/>
      <c r="O127" s="130"/>
      <c r="P127" s="130"/>
      <c r="Q127" s="272"/>
      <c r="R127" s="268"/>
      <c r="S127" s="130"/>
      <c r="T127" s="247"/>
      <c r="U127" s="130"/>
      <c r="V127" s="130"/>
      <c r="W127" s="247"/>
      <c r="X127" s="130"/>
      <c r="Y127" s="130"/>
      <c r="Z127" s="247"/>
      <c r="AA127" s="130"/>
      <c r="AB127" s="130"/>
      <c r="AC127" s="247"/>
      <c r="AD127" s="130"/>
      <c r="AE127" s="130"/>
      <c r="AF127" s="247"/>
      <c r="AG127" s="130"/>
      <c r="AH127" s="130"/>
      <c r="AI127" s="247"/>
      <c r="AJ127" s="130"/>
      <c r="AK127" s="130"/>
      <c r="AL127" s="247"/>
      <c r="AM127" s="130"/>
      <c r="AN127" s="130"/>
      <c r="AO127" s="247"/>
      <c r="AP127" s="130"/>
      <c r="AQ127" s="130"/>
    </row>
    <row r="128" spans="1:43">
      <c r="A128" s="140"/>
      <c r="B128" s="130"/>
      <c r="C128" s="130"/>
      <c r="D128" s="130"/>
      <c r="E128" s="247"/>
      <c r="F128" s="299"/>
      <c r="G128" s="158"/>
      <c r="H128" s="247"/>
      <c r="I128" s="130"/>
      <c r="J128" s="130"/>
      <c r="K128" s="247"/>
      <c r="L128" s="130"/>
      <c r="M128" s="130"/>
      <c r="N128" s="247"/>
      <c r="O128" s="130"/>
      <c r="P128" s="130"/>
      <c r="Q128" s="272"/>
      <c r="R128" s="268"/>
      <c r="S128" s="130"/>
      <c r="T128" s="247"/>
      <c r="U128" s="130"/>
      <c r="V128" s="130"/>
      <c r="W128" s="247"/>
      <c r="X128" s="130"/>
      <c r="Y128" s="130"/>
      <c r="Z128" s="247"/>
      <c r="AA128" s="130"/>
      <c r="AB128" s="130"/>
      <c r="AC128" s="247"/>
      <c r="AD128" s="130"/>
      <c r="AE128" s="130"/>
      <c r="AF128" s="247"/>
      <c r="AG128" s="130"/>
      <c r="AH128" s="130"/>
      <c r="AI128" s="247"/>
      <c r="AJ128" s="130"/>
      <c r="AK128" s="130"/>
      <c r="AL128" s="247"/>
      <c r="AM128" s="130"/>
      <c r="AN128" s="130"/>
      <c r="AO128" s="247"/>
      <c r="AP128" s="130"/>
      <c r="AQ128" s="130"/>
    </row>
    <row r="129" spans="1:43">
      <c r="A129" s="140"/>
      <c r="B129" s="130"/>
      <c r="C129" s="130"/>
      <c r="D129" s="130"/>
      <c r="E129" s="247"/>
      <c r="F129" s="299"/>
      <c r="G129" s="158"/>
      <c r="H129" s="247"/>
      <c r="I129" s="130"/>
      <c r="J129" s="130"/>
      <c r="K129" s="247"/>
      <c r="L129" s="130"/>
      <c r="M129" s="130"/>
      <c r="N129" s="247"/>
      <c r="O129" s="130"/>
      <c r="P129" s="130"/>
      <c r="Q129" s="272"/>
      <c r="R129" s="268"/>
      <c r="S129" s="130"/>
      <c r="T129" s="247"/>
      <c r="U129" s="130"/>
      <c r="V129" s="130"/>
      <c r="W129" s="247"/>
      <c r="X129" s="130"/>
      <c r="Y129" s="130"/>
      <c r="Z129" s="247"/>
      <c r="AA129" s="130"/>
      <c r="AB129" s="130"/>
      <c r="AC129" s="247"/>
      <c r="AD129" s="130"/>
      <c r="AE129" s="130"/>
      <c r="AF129" s="247"/>
      <c r="AG129" s="130"/>
      <c r="AH129" s="130"/>
      <c r="AI129" s="247"/>
      <c r="AJ129" s="130"/>
      <c r="AK129" s="130"/>
      <c r="AL129" s="247"/>
      <c r="AM129" s="130"/>
      <c r="AN129" s="130"/>
      <c r="AO129" s="247"/>
      <c r="AP129" s="130"/>
      <c r="AQ129" s="130"/>
    </row>
    <row r="130" spans="1:43">
      <c r="A130" s="140"/>
      <c r="B130" s="130"/>
      <c r="C130" s="130"/>
      <c r="D130" s="130"/>
      <c r="E130" s="247"/>
      <c r="F130" s="299"/>
      <c r="G130" s="158"/>
      <c r="H130" s="247"/>
      <c r="I130" s="130"/>
      <c r="J130" s="130"/>
      <c r="K130" s="247"/>
      <c r="L130" s="130"/>
      <c r="M130" s="130"/>
      <c r="N130" s="247"/>
      <c r="O130" s="130"/>
      <c r="P130" s="130"/>
      <c r="Q130" s="272"/>
      <c r="R130" s="268"/>
      <c r="S130" s="130"/>
      <c r="T130" s="247"/>
      <c r="U130" s="130"/>
      <c r="V130" s="130"/>
      <c r="W130" s="247"/>
      <c r="X130" s="130"/>
      <c r="Y130" s="130"/>
      <c r="Z130" s="247"/>
      <c r="AA130" s="130"/>
      <c r="AB130" s="130"/>
      <c r="AC130" s="247"/>
      <c r="AD130" s="130"/>
      <c r="AE130" s="130"/>
      <c r="AF130" s="247"/>
      <c r="AG130" s="130"/>
      <c r="AH130" s="130"/>
      <c r="AI130" s="247"/>
      <c r="AJ130" s="130"/>
      <c r="AK130" s="130"/>
      <c r="AL130" s="247"/>
      <c r="AM130" s="130"/>
      <c r="AN130" s="130"/>
      <c r="AO130" s="247"/>
      <c r="AP130" s="130"/>
      <c r="AQ130" s="130"/>
    </row>
    <row r="131" spans="1:43">
      <c r="A131" s="130"/>
      <c r="B131" s="130"/>
      <c r="C131" s="130"/>
      <c r="D131" s="130"/>
      <c r="E131" s="247"/>
      <c r="F131" s="299"/>
      <c r="G131" s="158"/>
      <c r="H131" s="247"/>
      <c r="I131" s="130"/>
      <c r="J131" s="130"/>
      <c r="K131" s="247"/>
      <c r="L131" s="130"/>
      <c r="M131" s="130"/>
      <c r="N131" s="247"/>
      <c r="O131" s="130"/>
      <c r="P131" s="130"/>
      <c r="Q131" s="272"/>
      <c r="R131" s="268"/>
      <c r="S131" s="130"/>
      <c r="T131" s="247"/>
      <c r="U131" s="130"/>
      <c r="V131" s="130"/>
      <c r="W131" s="247"/>
      <c r="X131" s="130"/>
      <c r="Y131" s="130"/>
      <c r="Z131" s="247"/>
      <c r="AA131" s="130"/>
      <c r="AB131" s="130"/>
      <c r="AC131" s="247"/>
      <c r="AD131" s="130"/>
      <c r="AE131" s="130"/>
      <c r="AF131" s="247"/>
      <c r="AG131" s="130"/>
      <c r="AH131" s="130"/>
      <c r="AI131" s="247"/>
      <c r="AJ131" s="130"/>
      <c r="AK131" s="130"/>
      <c r="AL131" s="247"/>
      <c r="AM131" s="130"/>
      <c r="AN131" s="130"/>
      <c r="AO131" s="247"/>
      <c r="AP131" s="130"/>
      <c r="AQ131" s="130"/>
    </row>
    <row r="132" spans="1:43">
      <c r="A132" s="130"/>
      <c r="B132" s="130"/>
      <c r="C132" s="130"/>
      <c r="D132" s="130"/>
      <c r="E132" s="247"/>
      <c r="F132" s="299"/>
      <c r="G132" s="158"/>
      <c r="H132" s="247"/>
      <c r="I132" s="130"/>
      <c r="J132" s="130"/>
      <c r="K132" s="247"/>
      <c r="L132" s="130"/>
      <c r="M132" s="130"/>
      <c r="N132" s="247"/>
      <c r="O132" s="130"/>
      <c r="P132" s="130"/>
      <c r="Q132" s="272"/>
      <c r="R132" s="268"/>
      <c r="S132" s="130"/>
      <c r="T132" s="247"/>
      <c r="U132" s="130"/>
      <c r="V132" s="130"/>
      <c r="W132" s="247"/>
      <c r="X132" s="130"/>
      <c r="Y132" s="130"/>
      <c r="Z132" s="247"/>
      <c r="AA132" s="130"/>
      <c r="AB132" s="130"/>
      <c r="AC132" s="247"/>
      <c r="AD132" s="130"/>
      <c r="AE132" s="130"/>
      <c r="AF132" s="247"/>
      <c r="AG132" s="130"/>
      <c r="AH132" s="130"/>
      <c r="AI132" s="247"/>
      <c r="AJ132" s="130"/>
      <c r="AK132" s="130"/>
      <c r="AL132" s="247"/>
      <c r="AM132" s="130"/>
      <c r="AN132" s="130"/>
      <c r="AO132" s="247"/>
      <c r="AP132" s="130"/>
      <c r="AQ132" s="130"/>
    </row>
    <row r="133" spans="1:43">
      <c r="A133" s="130"/>
      <c r="B133" s="130"/>
      <c r="C133" s="130"/>
      <c r="D133" s="130"/>
      <c r="E133" s="247"/>
      <c r="F133" s="299"/>
      <c r="G133" s="158"/>
      <c r="H133" s="247"/>
      <c r="I133" s="130"/>
      <c r="J133" s="130"/>
      <c r="K133" s="247"/>
      <c r="L133" s="130"/>
      <c r="M133" s="130"/>
      <c r="N133" s="247"/>
      <c r="O133" s="130"/>
      <c r="P133" s="130"/>
      <c r="Q133" s="272"/>
      <c r="R133" s="268"/>
      <c r="S133" s="130"/>
      <c r="T133" s="247"/>
      <c r="U133" s="130"/>
      <c r="V133" s="130"/>
      <c r="W133" s="247"/>
      <c r="X133" s="130"/>
      <c r="Y133" s="130"/>
      <c r="Z133" s="247"/>
      <c r="AA133" s="130"/>
      <c r="AB133" s="130"/>
      <c r="AC133" s="247"/>
      <c r="AD133" s="130"/>
      <c r="AE133" s="130"/>
      <c r="AF133" s="247"/>
      <c r="AG133" s="130"/>
      <c r="AH133" s="130"/>
      <c r="AI133" s="247"/>
      <c r="AJ133" s="130"/>
      <c r="AK133" s="130"/>
      <c r="AL133" s="247"/>
      <c r="AM133" s="130"/>
      <c r="AN133" s="130"/>
      <c r="AO133" s="247"/>
      <c r="AP133" s="130"/>
      <c r="AQ133" s="130"/>
    </row>
    <row r="134" spans="1:43">
      <c r="A134" s="130"/>
      <c r="B134" s="130"/>
      <c r="C134" s="130"/>
      <c r="D134" s="130"/>
      <c r="E134" s="247"/>
      <c r="F134" s="299"/>
      <c r="G134" s="158"/>
      <c r="H134" s="247"/>
      <c r="I134" s="130"/>
      <c r="J134" s="130"/>
      <c r="K134" s="247"/>
      <c r="L134" s="130"/>
      <c r="M134" s="130"/>
      <c r="N134" s="247"/>
      <c r="O134" s="130"/>
      <c r="P134" s="130"/>
      <c r="Q134" s="272"/>
      <c r="R134" s="268"/>
      <c r="S134" s="130"/>
      <c r="T134" s="247"/>
      <c r="U134" s="130"/>
      <c r="V134" s="130"/>
      <c r="W134" s="247"/>
      <c r="X134" s="130"/>
      <c r="Y134" s="130"/>
      <c r="Z134" s="247"/>
      <c r="AA134" s="130"/>
      <c r="AB134" s="130"/>
      <c r="AC134" s="247"/>
      <c r="AD134" s="130"/>
      <c r="AE134" s="130"/>
      <c r="AF134" s="247"/>
      <c r="AG134" s="130"/>
      <c r="AH134" s="130"/>
      <c r="AI134" s="247"/>
      <c r="AJ134" s="130"/>
      <c r="AK134" s="130"/>
      <c r="AL134" s="247"/>
      <c r="AM134" s="130"/>
      <c r="AN134" s="130"/>
      <c r="AO134" s="247"/>
      <c r="AP134" s="130"/>
      <c r="AQ134" s="130"/>
    </row>
    <row r="135" spans="1:43">
      <c r="A135" s="130"/>
      <c r="B135" s="130"/>
      <c r="C135" s="130"/>
      <c r="D135" s="130"/>
      <c r="E135" s="247"/>
      <c r="F135" s="299"/>
      <c r="G135" s="158"/>
      <c r="H135" s="247"/>
      <c r="I135" s="130"/>
      <c r="J135" s="130"/>
      <c r="K135" s="247"/>
      <c r="L135" s="130"/>
      <c r="M135" s="130"/>
      <c r="N135" s="247"/>
      <c r="O135" s="130"/>
      <c r="P135" s="130"/>
      <c r="Q135" s="272"/>
      <c r="R135" s="268"/>
      <c r="S135" s="130"/>
      <c r="T135" s="247"/>
      <c r="U135" s="130"/>
      <c r="V135" s="130"/>
      <c r="W135" s="247"/>
      <c r="X135" s="130"/>
      <c r="Y135" s="130"/>
      <c r="Z135" s="247"/>
      <c r="AA135" s="130"/>
      <c r="AB135" s="130"/>
      <c r="AC135" s="247"/>
      <c r="AD135" s="130"/>
      <c r="AE135" s="130"/>
      <c r="AF135" s="247"/>
      <c r="AG135" s="130"/>
      <c r="AH135" s="130"/>
      <c r="AI135" s="247"/>
      <c r="AJ135" s="130"/>
      <c r="AK135" s="130"/>
      <c r="AL135" s="247"/>
      <c r="AM135" s="130"/>
      <c r="AN135" s="130"/>
      <c r="AO135" s="247"/>
      <c r="AP135" s="130"/>
      <c r="AQ135" s="130"/>
    </row>
    <row r="136" spans="1:43" ht="49.5" customHeight="1">
      <c r="A136" s="130"/>
      <c r="B136" s="130"/>
      <c r="C136" s="130"/>
      <c r="D136" s="130"/>
      <c r="E136" s="247"/>
      <c r="F136" s="299"/>
      <c r="G136" s="158"/>
      <c r="H136" s="247"/>
      <c r="I136" s="130"/>
      <c r="J136" s="130"/>
      <c r="K136" s="247"/>
      <c r="L136" s="130"/>
      <c r="M136" s="130"/>
      <c r="N136" s="247"/>
      <c r="O136" s="130"/>
      <c r="P136" s="130"/>
      <c r="Q136" s="272"/>
      <c r="R136" s="268"/>
      <c r="S136" s="130"/>
      <c r="T136" s="247"/>
      <c r="U136" s="130"/>
      <c r="V136" s="130"/>
      <c r="W136" s="247"/>
      <c r="X136" s="130"/>
      <c r="Y136" s="130"/>
      <c r="Z136" s="247"/>
      <c r="AA136" s="130"/>
      <c r="AB136" s="130"/>
      <c r="AC136" s="247"/>
      <c r="AD136" s="130"/>
      <c r="AE136" s="130"/>
      <c r="AF136" s="247"/>
      <c r="AG136" s="130"/>
      <c r="AH136" s="130"/>
      <c r="AI136" s="247"/>
      <c r="AJ136" s="130"/>
      <c r="AK136" s="130"/>
      <c r="AL136" s="247"/>
      <c r="AM136" s="130"/>
      <c r="AN136" s="130"/>
      <c r="AO136" s="247"/>
      <c r="AP136" s="130"/>
      <c r="AQ136" s="130"/>
    </row>
    <row r="137" spans="1:43">
      <c r="A137" s="130"/>
      <c r="B137" s="130"/>
      <c r="C137" s="130"/>
      <c r="D137" s="130"/>
      <c r="E137" s="247"/>
      <c r="F137" s="299"/>
      <c r="G137" s="158"/>
      <c r="H137" s="247"/>
      <c r="I137" s="130"/>
      <c r="J137" s="130"/>
      <c r="K137" s="247"/>
      <c r="L137" s="130"/>
      <c r="M137" s="130"/>
      <c r="N137" s="247"/>
      <c r="O137" s="130"/>
      <c r="P137" s="130"/>
      <c r="Q137" s="272"/>
      <c r="R137" s="268"/>
      <c r="S137" s="130"/>
      <c r="T137" s="247"/>
      <c r="U137" s="130"/>
      <c r="V137" s="130"/>
      <c r="W137" s="247"/>
      <c r="X137" s="130"/>
      <c r="Y137" s="130"/>
      <c r="Z137" s="247"/>
      <c r="AA137" s="130"/>
      <c r="AB137" s="130"/>
      <c r="AC137" s="247"/>
      <c r="AD137" s="130"/>
      <c r="AE137" s="130"/>
      <c r="AF137" s="247"/>
      <c r="AG137" s="130"/>
      <c r="AH137" s="130"/>
      <c r="AI137" s="247"/>
      <c r="AJ137" s="130"/>
      <c r="AK137" s="130"/>
      <c r="AL137" s="247"/>
      <c r="AM137" s="130"/>
      <c r="AN137" s="130"/>
      <c r="AO137" s="247"/>
      <c r="AP137" s="130"/>
      <c r="AQ137" s="130"/>
    </row>
  </sheetData>
  <mergeCells count="90">
    <mergeCell ref="AR82:AR85"/>
    <mergeCell ref="AR78:AR81"/>
    <mergeCell ref="AR37:AR41"/>
    <mergeCell ref="AR17:AR21"/>
    <mergeCell ref="AR22:AR26"/>
    <mergeCell ref="AR74:AR77"/>
    <mergeCell ref="AP1:AR1"/>
    <mergeCell ref="AR58:AR61"/>
    <mergeCell ref="A37:C41"/>
    <mergeCell ref="B50:B53"/>
    <mergeCell ref="AR50:AR53"/>
    <mergeCell ref="AR54:AR57"/>
    <mergeCell ref="A58:A61"/>
    <mergeCell ref="B58:B61"/>
    <mergeCell ref="C42:C45"/>
    <mergeCell ref="A27:C31"/>
    <mergeCell ref="AR27:AR36"/>
    <mergeCell ref="AR42:AR45"/>
    <mergeCell ref="A54:A57"/>
    <mergeCell ref="B54:B57"/>
    <mergeCell ref="A3:AR3"/>
    <mergeCell ref="A4:AR4"/>
    <mergeCell ref="A5:AR5"/>
    <mergeCell ref="A7:AI7"/>
    <mergeCell ref="A8:A10"/>
    <mergeCell ref="B8:B10"/>
    <mergeCell ref="C8:C10"/>
    <mergeCell ref="D8:D10"/>
    <mergeCell ref="E8:G8"/>
    <mergeCell ref="H8:AQ8"/>
    <mergeCell ref="AO9:AQ9"/>
    <mergeCell ref="AR8:AR10"/>
    <mergeCell ref="F9:F10"/>
    <mergeCell ref="G9:G10"/>
    <mergeCell ref="H9:J9"/>
    <mergeCell ref="T9:V9"/>
    <mergeCell ref="A6:AR6"/>
    <mergeCell ref="A46:A49"/>
    <mergeCell ref="B46:B49"/>
    <mergeCell ref="C46:C49"/>
    <mergeCell ref="A17:C21"/>
    <mergeCell ref="A22:C26"/>
    <mergeCell ref="A12:C16"/>
    <mergeCell ref="K9:M9"/>
    <mergeCell ref="N9:P9"/>
    <mergeCell ref="AR46:AR49"/>
    <mergeCell ref="Z9:AB9"/>
    <mergeCell ref="AC9:AE9"/>
    <mergeCell ref="AF9:AH9"/>
    <mergeCell ref="AI9:AK9"/>
    <mergeCell ref="AL9:AN9"/>
    <mergeCell ref="W9:Y9"/>
    <mergeCell ref="A32:C36"/>
    <mergeCell ref="Q9:S9"/>
    <mergeCell ref="A42:A45"/>
    <mergeCell ref="B42:B45"/>
    <mergeCell ref="AR12:AR16"/>
    <mergeCell ref="E9:E10"/>
    <mergeCell ref="A70:A73"/>
    <mergeCell ref="B70:B73"/>
    <mergeCell ref="C70:C73"/>
    <mergeCell ref="AR70:AR73"/>
    <mergeCell ref="C50:C69"/>
    <mergeCell ref="A50:A53"/>
    <mergeCell ref="AR62:AR65"/>
    <mergeCell ref="A62:A65"/>
    <mergeCell ref="B62:B65"/>
    <mergeCell ref="A66:A69"/>
    <mergeCell ref="B66:B69"/>
    <mergeCell ref="AR66:AR69"/>
    <mergeCell ref="A109:B109"/>
    <mergeCell ref="A111:K111"/>
    <mergeCell ref="A104:AO104"/>
    <mergeCell ref="A86:AR86"/>
    <mergeCell ref="A87:C91"/>
    <mergeCell ref="AR87:AR91"/>
    <mergeCell ref="A92:C96"/>
    <mergeCell ref="A97:C101"/>
    <mergeCell ref="AR97:AR101"/>
    <mergeCell ref="AR92:AR96"/>
    <mergeCell ref="A102:AR102"/>
    <mergeCell ref="A106:B107"/>
    <mergeCell ref="C82:C85"/>
    <mergeCell ref="B82:B85"/>
    <mergeCell ref="A82:A85"/>
    <mergeCell ref="C74:C81"/>
    <mergeCell ref="A74:A77"/>
    <mergeCell ref="B74:B77"/>
    <mergeCell ref="B78:B81"/>
    <mergeCell ref="A78:A81"/>
  </mergeCells>
  <pageMargins left="0.59055118110236227" right="0.59055118110236227" top="1.1811023622047245" bottom="0.39370078740157483" header="0" footer="0"/>
  <pageSetup paperSize="9" scale="27" orientation="landscape" r:id="rId1"/>
  <headerFooter>
    <oddFooter>&amp;C&amp;"Times New Roman,обычный"&amp;8Страница  &amp;P из &amp;N</oddFooter>
  </headerFooter>
  <rowBreaks count="2" manualBreakCount="2">
    <brk id="49" max="53" man="1"/>
    <brk id="86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2"/>
  <sheetViews>
    <sheetView view="pageBreakPreview" topLeftCell="A10" zoomScale="60" zoomScaleNormal="71" workbookViewId="0">
      <selection activeCell="N10" sqref="N10"/>
    </sheetView>
  </sheetViews>
  <sheetFormatPr defaultColWidth="9.140625" defaultRowHeight="18.75"/>
  <cols>
    <col min="1" max="1" width="4" style="196" customWidth="1"/>
    <col min="2" max="2" width="70.5703125" style="197" customWidth="1"/>
    <col min="3" max="3" width="20.5703125" style="197" customWidth="1"/>
    <col min="4" max="4" width="9.140625" style="197" customWidth="1"/>
    <col min="5" max="5" width="9.7109375" style="197" customWidth="1"/>
    <col min="6" max="6" width="8.5703125" style="197" customWidth="1"/>
    <col min="7" max="7" width="10.85546875" style="197" customWidth="1"/>
    <col min="8" max="8" width="14.85546875" style="198" customWidth="1"/>
    <col min="9" max="9" width="12.7109375" style="235" customWidth="1"/>
    <col min="10" max="10" width="12.28515625" style="197" customWidth="1"/>
    <col min="11" max="11" width="9.28515625" style="197" customWidth="1"/>
    <col min="12" max="12" width="12.42578125" style="197" customWidth="1"/>
    <col min="13" max="13" width="10.28515625" style="197" customWidth="1"/>
    <col min="14" max="14" width="8" style="197" customWidth="1"/>
    <col min="15" max="15" width="10.85546875" style="197" customWidth="1"/>
    <col min="16" max="16" width="10.140625" style="197" customWidth="1"/>
    <col min="17" max="17" width="9.28515625" style="197" customWidth="1"/>
    <col min="18" max="18" width="9.7109375" style="197" customWidth="1"/>
    <col min="19" max="19" width="6.85546875" style="197" hidden="1" customWidth="1"/>
    <col min="20" max="20" width="7.7109375" style="197" hidden="1" customWidth="1"/>
    <col min="21" max="21" width="6.28515625" style="197" hidden="1" customWidth="1"/>
    <col min="22" max="22" width="7.7109375" style="197" hidden="1" customWidth="1"/>
    <col min="23" max="23" width="7.140625" style="197" hidden="1" customWidth="1"/>
    <col min="24" max="24" width="6" style="197" hidden="1" customWidth="1"/>
    <col min="25" max="25" width="6.85546875" style="197" hidden="1" customWidth="1"/>
    <col min="26" max="26" width="8.85546875" style="197" hidden="1" customWidth="1"/>
    <col min="27" max="27" width="5.28515625" style="197" hidden="1" customWidth="1"/>
    <col min="28" max="28" width="7.28515625" style="197" hidden="1" customWidth="1"/>
    <col min="29" max="29" width="7.42578125" style="197" hidden="1" customWidth="1"/>
    <col min="30" max="30" width="6.140625" style="197" hidden="1" customWidth="1"/>
    <col min="31" max="31" width="7.85546875" style="197" hidden="1" customWidth="1"/>
    <col min="32" max="32" width="7.140625" style="197" hidden="1" customWidth="1"/>
    <col min="33" max="33" width="6.140625" style="197" hidden="1" customWidth="1"/>
    <col min="34" max="34" width="7.5703125" style="197" hidden="1" customWidth="1"/>
    <col min="35" max="35" width="7.140625" style="197" hidden="1" customWidth="1"/>
    <col min="36" max="36" width="6" style="197" hidden="1" customWidth="1"/>
    <col min="37" max="37" width="7.28515625" style="197" hidden="1" customWidth="1"/>
    <col min="38" max="38" width="7.42578125" style="197" hidden="1" customWidth="1"/>
    <col min="39" max="39" width="6" style="197" hidden="1" customWidth="1"/>
    <col min="40" max="40" width="8.42578125" style="197" hidden="1" customWidth="1"/>
    <col min="41" max="41" width="8.140625" style="197" hidden="1" customWidth="1"/>
    <col min="42" max="42" width="6.5703125" style="197" hidden="1" customWidth="1"/>
    <col min="43" max="43" width="36.85546875" style="197" customWidth="1"/>
    <col min="44" max="16384" width="9.140625" style="197"/>
  </cols>
  <sheetData>
    <row r="1" spans="1:71">
      <c r="AE1" s="392" t="s">
        <v>318</v>
      </c>
      <c r="AF1" s="392"/>
      <c r="AG1" s="392"/>
      <c r="AH1" s="392"/>
      <c r="AI1" s="392"/>
      <c r="AJ1" s="392"/>
      <c r="AK1" s="392"/>
      <c r="AL1" s="392"/>
      <c r="AM1" s="392"/>
    </row>
    <row r="2" spans="1:71" ht="27" customHeight="1">
      <c r="A2" s="393" t="s">
        <v>344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199"/>
      <c r="AP2" s="199"/>
    </row>
    <row r="3" spans="1:71" ht="15.95" customHeight="1">
      <c r="A3" s="199"/>
      <c r="B3" s="199"/>
      <c r="C3" s="199"/>
      <c r="D3" s="199"/>
      <c r="E3" s="199"/>
      <c r="F3" s="199"/>
      <c r="G3" s="199"/>
      <c r="H3" s="200"/>
      <c r="I3" s="236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</row>
    <row r="4" spans="1:71" ht="19.5" thickBot="1"/>
    <row r="5" spans="1:71" ht="21.75" customHeight="1" thickBot="1">
      <c r="A5" s="394" t="s">
        <v>0</v>
      </c>
      <c r="B5" s="396" t="s">
        <v>345</v>
      </c>
      <c r="C5" s="396" t="s">
        <v>346</v>
      </c>
      <c r="D5" s="398" t="s">
        <v>347</v>
      </c>
      <c r="E5" s="399"/>
      <c r="F5" s="399"/>
      <c r="G5" s="402" t="s">
        <v>255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11" t="s">
        <v>348</v>
      </c>
    </row>
    <row r="6" spans="1:71" ht="96" customHeight="1">
      <c r="A6" s="395"/>
      <c r="B6" s="397"/>
      <c r="C6" s="397"/>
      <c r="D6" s="400"/>
      <c r="E6" s="401"/>
      <c r="F6" s="401"/>
      <c r="G6" s="404" t="s">
        <v>23</v>
      </c>
      <c r="H6" s="404"/>
      <c r="I6" s="404"/>
      <c r="J6" s="404" t="s">
        <v>349</v>
      </c>
      <c r="K6" s="404"/>
      <c r="L6" s="404"/>
      <c r="M6" s="404" t="s">
        <v>350</v>
      </c>
      <c r="N6" s="404"/>
      <c r="O6" s="404"/>
      <c r="P6" s="404" t="s">
        <v>351</v>
      </c>
      <c r="Q6" s="404"/>
      <c r="R6" s="404"/>
      <c r="S6" s="404" t="s">
        <v>25</v>
      </c>
      <c r="T6" s="404"/>
      <c r="U6" s="404"/>
      <c r="V6" s="404" t="s">
        <v>26</v>
      </c>
      <c r="W6" s="404"/>
      <c r="X6" s="404"/>
      <c r="Y6" s="404" t="s">
        <v>28</v>
      </c>
      <c r="Z6" s="404"/>
      <c r="AA6" s="404"/>
      <c r="AB6" s="404" t="s">
        <v>29</v>
      </c>
      <c r="AC6" s="404"/>
      <c r="AD6" s="404"/>
      <c r="AE6" s="404" t="s">
        <v>30</v>
      </c>
      <c r="AF6" s="404"/>
      <c r="AG6" s="404"/>
      <c r="AH6" s="404" t="s">
        <v>32</v>
      </c>
      <c r="AI6" s="404"/>
      <c r="AJ6" s="404"/>
      <c r="AK6" s="404" t="s">
        <v>33</v>
      </c>
      <c r="AL6" s="404"/>
      <c r="AM6" s="404"/>
      <c r="AN6" s="404" t="s">
        <v>34</v>
      </c>
      <c r="AO6" s="404"/>
      <c r="AP6" s="405"/>
      <c r="AQ6" s="412"/>
    </row>
    <row r="7" spans="1:71" ht="20.100000000000001" customHeight="1">
      <c r="A7" s="201"/>
      <c r="B7" s="202"/>
      <c r="C7" s="202"/>
      <c r="D7" s="202" t="s">
        <v>20</v>
      </c>
      <c r="E7" s="203" t="s">
        <v>21</v>
      </c>
      <c r="F7" s="203" t="s">
        <v>19</v>
      </c>
      <c r="G7" s="203" t="s">
        <v>20</v>
      </c>
      <c r="H7" s="204" t="s">
        <v>21</v>
      </c>
      <c r="I7" s="237" t="s">
        <v>19</v>
      </c>
      <c r="J7" s="203" t="s">
        <v>20</v>
      </c>
      <c r="K7" s="203" t="s">
        <v>21</v>
      </c>
      <c r="L7" s="203" t="s">
        <v>19</v>
      </c>
      <c r="M7" s="203" t="s">
        <v>20</v>
      </c>
      <c r="N7" s="203" t="s">
        <v>21</v>
      </c>
      <c r="O7" s="203" t="s">
        <v>19</v>
      </c>
      <c r="P7" s="203" t="s">
        <v>20</v>
      </c>
      <c r="Q7" s="203" t="s">
        <v>21</v>
      </c>
      <c r="R7" s="203" t="s">
        <v>19</v>
      </c>
      <c r="S7" s="203" t="s">
        <v>20</v>
      </c>
      <c r="T7" s="203" t="s">
        <v>21</v>
      </c>
      <c r="U7" s="203" t="s">
        <v>19</v>
      </c>
      <c r="V7" s="203" t="s">
        <v>20</v>
      </c>
      <c r="W7" s="203" t="s">
        <v>21</v>
      </c>
      <c r="X7" s="203" t="s">
        <v>19</v>
      </c>
      <c r="Y7" s="203" t="s">
        <v>20</v>
      </c>
      <c r="Z7" s="203" t="s">
        <v>21</v>
      </c>
      <c r="AA7" s="203" t="s">
        <v>19</v>
      </c>
      <c r="AB7" s="203" t="s">
        <v>20</v>
      </c>
      <c r="AC7" s="203" t="s">
        <v>21</v>
      </c>
      <c r="AD7" s="203" t="s">
        <v>19</v>
      </c>
      <c r="AE7" s="203" t="s">
        <v>20</v>
      </c>
      <c r="AF7" s="203" t="s">
        <v>21</v>
      </c>
      <c r="AG7" s="203" t="s">
        <v>19</v>
      </c>
      <c r="AH7" s="203" t="s">
        <v>20</v>
      </c>
      <c r="AI7" s="203" t="s">
        <v>21</v>
      </c>
      <c r="AJ7" s="203" t="s">
        <v>19</v>
      </c>
      <c r="AK7" s="203" t="s">
        <v>20</v>
      </c>
      <c r="AL7" s="203" t="s">
        <v>21</v>
      </c>
      <c r="AM7" s="203" t="s">
        <v>19</v>
      </c>
      <c r="AN7" s="203" t="s">
        <v>20</v>
      </c>
      <c r="AO7" s="203" t="s">
        <v>21</v>
      </c>
      <c r="AP7" s="205" t="s">
        <v>19</v>
      </c>
      <c r="AQ7" s="413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</row>
    <row r="8" spans="1:71" s="213" customFormat="1" ht="37.5">
      <c r="A8" s="207">
        <v>1</v>
      </c>
      <c r="B8" s="208" t="s">
        <v>319</v>
      </c>
      <c r="C8" s="209">
        <v>69.5</v>
      </c>
      <c r="D8" s="209">
        <v>72</v>
      </c>
      <c r="E8" s="210"/>
      <c r="F8" s="207">
        <f>SUM(E8/D8*100)</f>
        <v>0</v>
      </c>
      <c r="G8" s="209">
        <v>69</v>
      </c>
      <c r="H8" s="245">
        <v>71.7</v>
      </c>
      <c r="I8" s="210">
        <f>H8*100/G8</f>
        <v>103.91304347826087</v>
      </c>
      <c r="J8" s="209">
        <v>71</v>
      </c>
      <c r="K8" s="210">
        <v>71.7</v>
      </c>
      <c r="L8" s="211">
        <f>K8/J8*100</f>
        <v>100.98591549295774</v>
      </c>
      <c r="M8" s="209">
        <v>72</v>
      </c>
      <c r="N8" s="210">
        <v>72</v>
      </c>
      <c r="O8" s="211">
        <f>N8/M8*100</f>
        <v>100</v>
      </c>
      <c r="P8" s="209">
        <v>72</v>
      </c>
      <c r="Q8" s="207"/>
      <c r="R8" s="207"/>
      <c r="S8" s="207">
        <v>52.5</v>
      </c>
      <c r="T8" s="207"/>
      <c r="U8" s="207"/>
      <c r="V8" s="207">
        <v>52.5</v>
      </c>
      <c r="W8" s="207"/>
      <c r="X8" s="207"/>
      <c r="Y8" s="207">
        <v>52.5</v>
      </c>
      <c r="Z8" s="207"/>
      <c r="AA8" s="207"/>
      <c r="AB8" s="207">
        <v>52.5</v>
      </c>
      <c r="AC8" s="207"/>
      <c r="AD8" s="207"/>
      <c r="AE8" s="207">
        <v>52.5</v>
      </c>
      <c r="AF8" s="207"/>
      <c r="AG8" s="207"/>
      <c r="AH8" s="207">
        <v>52.5</v>
      </c>
      <c r="AI8" s="207"/>
      <c r="AJ8" s="207"/>
      <c r="AK8" s="207">
        <v>52.5</v>
      </c>
      <c r="AL8" s="207"/>
      <c r="AM8" s="207"/>
      <c r="AN8" s="207">
        <v>52.5</v>
      </c>
      <c r="AO8" s="207"/>
      <c r="AP8" s="207"/>
      <c r="AQ8" s="212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</row>
    <row r="9" spans="1:71" s="213" customFormat="1" ht="56.25">
      <c r="A9" s="207">
        <v>2</v>
      </c>
      <c r="B9" s="214" t="s">
        <v>320</v>
      </c>
      <c r="C9" s="209">
        <v>67</v>
      </c>
      <c r="D9" s="209">
        <v>69</v>
      </c>
      <c r="E9" s="210"/>
      <c r="F9" s="207">
        <f t="shared" ref="F9:F17" si="0">SUM(E9/D9*100)</f>
        <v>0</v>
      </c>
      <c r="G9" s="209">
        <v>68</v>
      </c>
      <c r="H9" s="245">
        <v>68.7</v>
      </c>
      <c r="I9" s="210">
        <f t="shared" ref="I9:I17" si="1">H9*100/G9</f>
        <v>101.02941176470588</v>
      </c>
      <c r="J9" s="209">
        <v>0</v>
      </c>
      <c r="K9" s="210"/>
      <c r="L9" s="211" t="e">
        <f t="shared" ref="L9:L17" si="2">K9/J9*100</f>
        <v>#DIV/0!</v>
      </c>
      <c r="M9" s="209">
        <v>69</v>
      </c>
      <c r="N9" s="210">
        <v>69</v>
      </c>
      <c r="O9" s="211">
        <f t="shared" ref="O9:O17" si="3">N9/M9*100</f>
        <v>100</v>
      </c>
      <c r="P9" s="209">
        <v>69</v>
      </c>
      <c r="Q9" s="207"/>
      <c r="R9" s="207"/>
      <c r="S9" s="207">
        <v>64.599999999999994</v>
      </c>
      <c r="T9" s="207"/>
      <c r="U9" s="207"/>
      <c r="V9" s="207">
        <v>64.599999999999994</v>
      </c>
      <c r="W9" s="207"/>
      <c r="X9" s="207"/>
      <c r="Y9" s="207">
        <v>64.599999999999994</v>
      </c>
      <c r="Z9" s="207"/>
      <c r="AA9" s="207"/>
      <c r="AB9" s="207">
        <v>64.599999999999994</v>
      </c>
      <c r="AC9" s="207"/>
      <c r="AD9" s="207"/>
      <c r="AE9" s="207">
        <v>64.599999999999994</v>
      </c>
      <c r="AF9" s="207"/>
      <c r="AG9" s="207"/>
      <c r="AH9" s="207">
        <v>64.599999999999994</v>
      </c>
      <c r="AI9" s="207"/>
      <c r="AJ9" s="207"/>
      <c r="AK9" s="207">
        <v>64.599999999999994</v>
      </c>
      <c r="AL9" s="207"/>
      <c r="AM9" s="207"/>
      <c r="AN9" s="207">
        <v>64.599999999999994</v>
      </c>
      <c r="AO9" s="207"/>
      <c r="AP9" s="207"/>
      <c r="AQ9" s="212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</row>
    <row r="10" spans="1:71" s="213" customFormat="1" ht="56.25">
      <c r="A10" s="207">
        <v>3</v>
      </c>
      <c r="B10" s="208" t="s">
        <v>352</v>
      </c>
      <c r="C10" s="209">
        <v>99.7</v>
      </c>
      <c r="D10" s="209">
        <v>99.7</v>
      </c>
      <c r="E10" s="210"/>
      <c r="F10" s="207">
        <f>SUM(E10/D10*100)</f>
        <v>0</v>
      </c>
      <c r="G10" s="209">
        <v>99.7</v>
      </c>
      <c r="H10" s="210">
        <v>97</v>
      </c>
      <c r="I10" s="210">
        <f t="shared" si="1"/>
        <v>97.291875626880639</v>
      </c>
      <c r="J10" s="209">
        <v>99.7</v>
      </c>
      <c r="K10" s="210">
        <v>98.7</v>
      </c>
      <c r="L10" s="211">
        <f t="shared" si="2"/>
        <v>98.996990972918752</v>
      </c>
      <c r="M10" s="209">
        <v>99.7</v>
      </c>
      <c r="N10" s="210">
        <v>99.7</v>
      </c>
      <c r="O10" s="211">
        <f t="shared" si="3"/>
        <v>100</v>
      </c>
      <c r="P10" s="209">
        <v>99.7</v>
      </c>
      <c r="Q10" s="207"/>
      <c r="R10" s="207"/>
      <c r="S10" s="207">
        <v>96.4</v>
      </c>
      <c r="T10" s="207"/>
      <c r="U10" s="207"/>
      <c r="V10" s="207">
        <v>96.4</v>
      </c>
      <c r="W10" s="207"/>
      <c r="X10" s="207"/>
      <c r="Y10" s="207">
        <v>96.4</v>
      </c>
      <c r="Z10" s="207"/>
      <c r="AA10" s="207"/>
      <c r="AB10" s="207">
        <v>96.4</v>
      </c>
      <c r="AC10" s="207"/>
      <c r="AD10" s="207"/>
      <c r="AE10" s="207">
        <v>96.4</v>
      </c>
      <c r="AF10" s="207"/>
      <c r="AG10" s="207"/>
      <c r="AH10" s="207">
        <v>96.4</v>
      </c>
      <c r="AI10" s="207"/>
      <c r="AJ10" s="207"/>
      <c r="AK10" s="207">
        <v>96.4</v>
      </c>
      <c r="AL10" s="207"/>
      <c r="AM10" s="207"/>
      <c r="AN10" s="207">
        <v>96.4</v>
      </c>
      <c r="AO10" s="207"/>
      <c r="AP10" s="207"/>
      <c r="AQ10" s="212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</row>
    <row r="11" spans="1:71" s="213" customFormat="1" ht="93.75">
      <c r="A11" s="207">
        <v>4</v>
      </c>
      <c r="B11" s="215" t="s">
        <v>343</v>
      </c>
      <c r="C11" s="209">
        <v>61.2</v>
      </c>
      <c r="D11" s="209">
        <v>61.3</v>
      </c>
      <c r="E11" s="210"/>
      <c r="F11" s="207">
        <f t="shared" si="0"/>
        <v>0</v>
      </c>
      <c r="G11" s="209">
        <v>61.3</v>
      </c>
      <c r="H11" s="210">
        <v>61</v>
      </c>
      <c r="I11" s="210">
        <f t="shared" si="1"/>
        <v>99.510603588907017</v>
      </c>
      <c r="J11" s="209">
        <v>61.3</v>
      </c>
      <c r="K11" s="210">
        <v>61.3</v>
      </c>
      <c r="L11" s="211">
        <f t="shared" si="2"/>
        <v>100</v>
      </c>
      <c r="M11" s="209">
        <v>61.3</v>
      </c>
      <c r="N11" s="210">
        <v>61.3</v>
      </c>
      <c r="O11" s="211">
        <f t="shared" si="3"/>
        <v>100</v>
      </c>
      <c r="P11" s="209">
        <v>61.3</v>
      </c>
      <c r="Q11" s="207"/>
      <c r="R11" s="207"/>
      <c r="S11" s="207">
        <v>34.5</v>
      </c>
      <c r="T11" s="207"/>
      <c r="U11" s="207"/>
      <c r="V11" s="207">
        <v>34.5</v>
      </c>
      <c r="W11" s="207"/>
      <c r="X11" s="207"/>
      <c r="Y11" s="207">
        <v>34.5</v>
      </c>
      <c r="Z11" s="207"/>
      <c r="AA11" s="207"/>
      <c r="AB11" s="207">
        <v>34.5</v>
      </c>
      <c r="AC11" s="207"/>
      <c r="AD11" s="207"/>
      <c r="AE11" s="207">
        <v>34.5</v>
      </c>
      <c r="AF11" s="207"/>
      <c r="AG11" s="207"/>
      <c r="AH11" s="207">
        <v>34.5</v>
      </c>
      <c r="AI11" s="207"/>
      <c r="AJ11" s="207"/>
      <c r="AK11" s="207">
        <v>34.5</v>
      </c>
      <c r="AL11" s="207"/>
      <c r="AM11" s="207"/>
      <c r="AN11" s="207">
        <v>34.5</v>
      </c>
      <c r="AO11" s="207"/>
      <c r="AP11" s="207"/>
      <c r="AQ11" s="212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</row>
    <row r="12" spans="1:71" s="213" customFormat="1" ht="81" customHeight="1">
      <c r="A12" s="207">
        <v>5</v>
      </c>
      <c r="B12" s="208" t="s">
        <v>342</v>
      </c>
      <c r="C12" s="209">
        <v>35.6</v>
      </c>
      <c r="D12" s="209">
        <v>35.799999999999997</v>
      </c>
      <c r="E12" s="210"/>
      <c r="F12" s="207">
        <f t="shared" si="0"/>
        <v>0</v>
      </c>
      <c r="G12" s="209">
        <v>35.799999999999997</v>
      </c>
      <c r="H12" s="210">
        <v>35</v>
      </c>
      <c r="I12" s="210">
        <f t="shared" si="1"/>
        <v>97.765363128491629</v>
      </c>
      <c r="J12" s="209">
        <v>35.799999999999997</v>
      </c>
      <c r="K12" s="210">
        <v>35.799999999999997</v>
      </c>
      <c r="L12" s="211">
        <f t="shared" si="2"/>
        <v>100</v>
      </c>
      <c r="M12" s="209">
        <v>35.799999999999997</v>
      </c>
      <c r="N12" s="210">
        <v>35.799999999999997</v>
      </c>
      <c r="O12" s="211">
        <f t="shared" si="3"/>
        <v>100</v>
      </c>
      <c r="P12" s="209">
        <v>35.799999999999997</v>
      </c>
      <c r="Q12" s="207"/>
      <c r="R12" s="207"/>
      <c r="S12" s="207">
        <v>16</v>
      </c>
      <c r="T12" s="207"/>
      <c r="U12" s="207"/>
      <c r="V12" s="207">
        <v>16</v>
      </c>
      <c r="W12" s="207"/>
      <c r="X12" s="207"/>
      <c r="Y12" s="207">
        <v>16</v>
      </c>
      <c r="Z12" s="207"/>
      <c r="AA12" s="207"/>
      <c r="AB12" s="207">
        <v>16</v>
      </c>
      <c r="AC12" s="207"/>
      <c r="AD12" s="207"/>
      <c r="AE12" s="207">
        <v>16</v>
      </c>
      <c r="AF12" s="207"/>
      <c r="AG12" s="207"/>
      <c r="AH12" s="207">
        <v>16</v>
      </c>
      <c r="AI12" s="207"/>
      <c r="AJ12" s="207"/>
      <c r="AK12" s="207">
        <v>16</v>
      </c>
      <c r="AL12" s="207"/>
      <c r="AM12" s="207"/>
      <c r="AN12" s="207">
        <v>16</v>
      </c>
      <c r="AO12" s="207"/>
      <c r="AP12" s="207"/>
      <c r="AQ12" s="212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</row>
    <row r="13" spans="1:71" s="213" customFormat="1" ht="100.5" customHeight="1">
      <c r="A13" s="207">
        <v>6</v>
      </c>
      <c r="B13" s="208" t="s">
        <v>338</v>
      </c>
      <c r="C13" s="209">
        <v>49</v>
      </c>
      <c r="D13" s="209">
        <v>49</v>
      </c>
      <c r="E13" s="210"/>
      <c r="F13" s="207">
        <f t="shared" si="0"/>
        <v>0</v>
      </c>
      <c r="G13" s="209">
        <v>49</v>
      </c>
      <c r="H13" s="243">
        <v>49</v>
      </c>
      <c r="I13" s="210">
        <f t="shared" si="1"/>
        <v>100</v>
      </c>
      <c r="J13" s="209">
        <v>49</v>
      </c>
      <c r="K13" s="210">
        <v>49</v>
      </c>
      <c r="L13" s="211">
        <f t="shared" si="2"/>
        <v>100</v>
      </c>
      <c r="M13" s="209">
        <v>49</v>
      </c>
      <c r="N13" s="210">
        <v>49</v>
      </c>
      <c r="O13" s="211">
        <f t="shared" si="3"/>
        <v>100</v>
      </c>
      <c r="P13" s="209">
        <v>49</v>
      </c>
      <c r="Q13" s="207"/>
      <c r="R13" s="207"/>
      <c r="S13" s="207">
        <v>35</v>
      </c>
      <c r="T13" s="207"/>
      <c r="U13" s="207"/>
      <c r="V13" s="207">
        <v>35</v>
      </c>
      <c r="W13" s="207"/>
      <c r="X13" s="207"/>
      <c r="Y13" s="207">
        <v>35</v>
      </c>
      <c r="Z13" s="207"/>
      <c r="AA13" s="207"/>
      <c r="AB13" s="207">
        <v>35</v>
      </c>
      <c r="AC13" s="207"/>
      <c r="AD13" s="207"/>
      <c r="AE13" s="207">
        <v>35</v>
      </c>
      <c r="AF13" s="207"/>
      <c r="AG13" s="207"/>
      <c r="AH13" s="207">
        <v>35</v>
      </c>
      <c r="AI13" s="207"/>
      <c r="AJ13" s="207"/>
      <c r="AK13" s="207">
        <v>35</v>
      </c>
      <c r="AL13" s="207"/>
      <c r="AM13" s="207"/>
      <c r="AN13" s="207">
        <v>35</v>
      </c>
      <c r="AO13" s="207"/>
      <c r="AP13" s="207"/>
      <c r="AQ13" s="212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</row>
    <row r="14" spans="1:71" s="213" customFormat="1" ht="112.5">
      <c r="A14" s="207">
        <v>7</v>
      </c>
      <c r="B14" s="216" t="s">
        <v>353</v>
      </c>
      <c r="C14" s="217">
        <v>53.8</v>
      </c>
      <c r="D14" s="218">
        <v>54</v>
      </c>
      <c r="E14" s="219"/>
      <c r="F14" s="207">
        <f t="shared" si="0"/>
        <v>0</v>
      </c>
      <c r="G14" s="218">
        <v>54</v>
      </c>
      <c r="H14" s="242">
        <v>54</v>
      </c>
      <c r="I14" s="210">
        <f t="shared" si="1"/>
        <v>100</v>
      </c>
      <c r="J14" s="218">
        <v>54</v>
      </c>
      <c r="K14" s="219">
        <v>54</v>
      </c>
      <c r="L14" s="211">
        <f t="shared" si="2"/>
        <v>100</v>
      </c>
      <c r="M14" s="218">
        <v>54</v>
      </c>
      <c r="N14" s="219">
        <v>54</v>
      </c>
      <c r="O14" s="211">
        <f t="shared" si="3"/>
        <v>100</v>
      </c>
      <c r="P14" s="218">
        <v>54</v>
      </c>
      <c r="Q14" s="220"/>
      <c r="R14" s="220"/>
      <c r="S14" s="220">
        <v>40</v>
      </c>
      <c r="T14" s="220"/>
      <c r="U14" s="220"/>
      <c r="V14" s="220">
        <v>40</v>
      </c>
      <c r="W14" s="220"/>
      <c r="X14" s="220"/>
      <c r="Y14" s="220">
        <v>40</v>
      </c>
      <c r="Z14" s="220"/>
      <c r="AA14" s="220"/>
      <c r="AB14" s="220">
        <v>40</v>
      </c>
      <c r="AC14" s="220"/>
      <c r="AD14" s="220"/>
      <c r="AE14" s="220">
        <v>40</v>
      </c>
      <c r="AF14" s="220"/>
      <c r="AG14" s="220"/>
      <c r="AH14" s="220">
        <v>40</v>
      </c>
      <c r="AI14" s="220"/>
      <c r="AJ14" s="220"/>
      <c r="AK14" s="220">
        <v>40</v>
      </c>
      <c r="AL14" s="220"/>
      <c r="AM14" s="220"/>
      <c r="AN14" s="220">
        <v>40</v>
      </c>
      <c r="AO14" s="220"/>
      <c r="AP14" s="220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</row>
    <row r="15" spans="1:71" s="213" customFormat="1" ht="32.25" customHeight="1">
      <c r="A15" s="207"/>
      <c r="B15" s="221" t="s">
        <v>354</v>
      </c>
      <c r="C15" s="217">
        <v>71.5</v>
      </c>
      <c r="D15" s="240">
        <v>72</v>
      </c>
      <c r="E15" s="219"/>
      <c r="F15" s="234">
        <f t="shared" si="0"/>
        <v>0</v>
      </c>
      <c r="G15" s="240">
        <v>72</v>
      </c>
      <c r="H15" s="241">
        <v>71</v>
      </c>
      <c r="I15" s="210">
        <f t="shared" si="1"/>
        <v>98.611111111111114</v>
      </c>
      <c r="J15" s="240">
        <v>72</v>
      </c>
      <c r="K15" s="219">
        <v>72</v>
      </c>
      <c r="L15" s="211">
        <f t="shared" si="2"/>
        <v>100</v>
      </c>
      <c r="M15" s="240">
        <v>72</v>
      </c>
      <c r="N15" s="219">
        <v>72</v>
      </c>
      <c r="O15" s="211">
        <f t="shared" si="3"/>
        <v>100</v>
      </c>
      <c r="P15" s="240">
        <v>72</v>
      </c>
      <c r="Q15" s="220"/>
      <c r="R15" s="220"/>
      <c r="S15" s="220">
        <v>70</v>
      </c>
      <c r="T15" s="220"/>
      <c r="U15" s="220"/>
      <c r="V15" s="220">
        <v>70</v>
      </c>
      <c r="W15" s="220"/>
      <c r="X15" s="220"/>
      <c r="Y15" s="220">
        <v>70</v>
      </c>
      <c r="Z15" s="220"/>
      <c r="AA15" s="220"/>
      <c r="AB15" s="220">
        <v>70</v>
      </c>
      <c r="AC15" s="220"/>
      <c r="AD15" s="220"/>
      <c r="AE15" s="220">
        <v>70</v>
      </c>
      <c r="AF15" s="220"/>
      <c r="AG15" s="220"/>
      <c r="AH15" s="220">
        <v>70</v>
      </c>
      <c r="AI15" s="220"/>
      <c r="AJ15" s="220"/>
      <c r="AK15" s="220">
        <v>70</v>
      </c>
      <c r="AL15" s="220"/>
      <c r="AM15" s="220"/>
      <c r="AN15" s="220">
        <v>70</v>
      </c>
      <c r="AO15" s="220"/>
      <c r="AP15" s="220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</row>
    <row r="16" spans="1:71" s="213" customFormat="1" ht="78" customHeight="1">
      <c r="A16" s="207">
        <v>8</v>
      </c>
      <c r="B16" s="216" t="s">
        <v>355</v>
      </c>
      <c r="C16" s="217">
        <v>15</v>
      </c>
      <c r="D16" s="218">
        <v>15</v>
      </c>
      <c r="E16" s="219"/>
      <c r="F16" s="207">
        <f t="shared" si="0"/>
        <v>0</v>
      </c>
      <c r="G16" s="218">
        <v>15</v>
      </c>
      <c r="H16" s="242">
        <v>15</v>
      </c>
      <c r="I16" s="210">
        <f t="shared" si="1"/>
        <v>100</v>
      </c>
      <c r="J16" s="218">
        <v>15</v>
      </c>
      <c r="K16" s="219">
        <v>15</v>
      </c>
      <c r="L16" s="211">
        <f t="shared" si="2"/>
        <v>100</v>
      </c>
      <c r="M16" s="218">
        <v>15</v>
      </c>
      <c r="N16" s="219">
        <v>15</v>
      </c>
      <c r="O16" s="211">
        <f t="shared" si="3"/>
        <v>100</v>
      </c>
      <c r="P16" s="218">
        <v>15</v>
      </c>
      <c r="Q16" s="220"/>
      <c r="R16" s="220"/>
      <c r="S16" s="220">
        <v>15</v>
      </c>
      <c r="T16" s="220"/>
      <c r="U16" s="220"/>
      <c r="V16" s="220">
        <v>15</v>
      </c>
      <c r="W16" s="220"/>
      <c r="X16" s="220"/>
      <c r="Y16" s="220">
        <v>15</v>
      </c>
      <c r="Z16" s="220"/>
      <c r="AA16" s="220"/>
      <c r="AB16" s="220">
        <v>15</v>
      </c>
      <c r="AC16" s="220"/>
      <c r="AD16" s="220"/>
      <c r="AE16" s="220">
        <v>15</v>
      </c>
      <c r="AF16" s="220"/>
      <c r="AG16" s="220"/>
      <c r="AH16" s="220">
        <v>15</v>
      </c>
      <c r="AI16" s="220"/>
      <c r="AJ16" s="220"/>
      <c r="AK16" s="220">
        <v>15</v>
      </c>
      <c r="AL16" s="220"/>
      <c r="AM16" s="220"/>
      <c r="AN16" s="220">
        <v>15</v>
      </c>
      <c r="AO16" s="220"/>
      <c r="AP16" s="220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</row>
    <row r="17" spans="1:70" s="206" customFormat="1" ht="95.25" customHeight="1">
      <c r="A17" s="207">
        <v>9</v>
      </c>
      <c r="B17" s="216" t="s">
        <v>356</v>
      </c>
      <c r="C17" s="217">
        <v>27</v>
      </c>
      <c r="D17" s="218">
        <v>27</v>
      </c>
      <c r="E17" s="219"/>
      <c r="F17" s="207">
        <f t="shared" si="0"/>
        <v>0</v>
      </c>
      <c r="G17" s="218">
        <v>27</v>
      </c>
      <c r="H17" s="242">
        <v>27</v>
      </c>
      <c r="I17" s="210">
        <f t="shared" si="1"/>
        <v>100</v>
      </c>
      <c r="J17" s="218">
        <v>27</v>
      </c>
      <c r="K17" s="219">
        <v>27</v>
      </c>
      <c r="L17" s="211">
        <f t="shared" si="2"/>
        <v>100</v>
      </c>
      <c r="M17" s="218">
        <v>27</v>
      </c>
      <c r="N17" s="219">
        <v>27</v>
      </c>
      <c r="O17" s="211">
        <f t="shared" si="3"/>
        <v>100</v>
      </c>
      <c r="P17" s="218">
        <v>27</v>
      </c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13"/>
    </row>
    <row r="18" spans="1:70" s="225" customFormat="1">
      <c r="A18" s="222"/>
      <c r="B18" s="223"/>
      <c r="C18" s="223"/>
      <c r="D18" s="223"/>
      <c r="E18" s="223"/>
      <c r="F18" s="223"/>
      <c r="G18" s="223"/>
      <c r="H18" s="224"/>
      <c r="I18" s="238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</row>
    <row r="19" spans="1:70" s="225" customFormat="1" ht="18.75" customHeight="1">
      <c r="A19" s="406"/>
      <c r="B19" s="407"/>
      <c r="C19" s="407"/>
      <c r="D19" s="408"/>
      <c r="E19" s="408"/>
      <c r="F19" s="409"/>
      <c r="G19" s="223"/>
      <c r="H19" s="224"/>
      <c r="I19" s="238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</row>
    <row r="20" spans="1:70" s="228" customFormat="1">
      <c r="A20" s="410"/>
      <c r="B20" s="410"/>
      <c r="C20" s="410"/>
      <c r="D20" s="226"/>
      <c r="E20" s="226"/>
      <c r="F20" s="226"/>
      <c r="G20" s="226"/>
      <c r="H20" s="227"/>
      <c r="I20" s="229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</row>
    <row r="21" spans="1:70" s="228" customFormat="1">
      <c r="A21" s="229"/>
      <c r="B21" s="195"/>
      <c r="C21" s="195"/>
      <c r="D21" s="95"/>
      <c r="E21" s="95"/>
      <c r="F21" s="95"/>
      <c r="G21" s="96"/>
      <c r="H21" s="230"/>
      <c r="I21" s="239"/>
      <c r="J21" s="96"/>
      <c r="K21" s="96"/>
      <c r="L21" s="96"/>
      <c r="M21" s="96"/>
      <c r="N21" s="96"/>
      <c r="O21" s="96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195"/>
      <c r="BJ21" s="195"/>
      <c r="BK21" s="195"/>
      <c r="BL21" s="231"/>
      <c r="BM21" s="231"/>
      <c r="BN21" s="231"/>
    </row>
    <row r="22" spans="1:70">
      <c r="A22" s="226"/>
    </row>
  </sheetData>
  <mergeCells count="23">
    <mergeCell ref="A19:C19"/>
    <mergeCell ref="D19:F19"/>
    <mergeCell ref="A20:C20"/>
    <mergeCell ref="AQ5:AQ7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E1:AM1"/>
    <mergeCell ref="A2:AN2"/>
    <mergeCell ref="A5:A6"/>
    <mergeCell ref="B5:B6"/>
    <mergeCell ref="C5:C6"/>
    <mergeCell ref="D5:F6"/>
    <mergeCell ref="G5:AP5"/>
    <mergeCell ref="AH6:AJ6"/>
    <mergeCell ref="AK6:AM6"/>
    <mergeCell ref="AN6:A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view="pageBreakPreview" zoomScale="80" zoomScaleNormal="65" zoomScaleSheetLayoutView="80" workbookViewId="0">
      <selection activeCell="K18" sqref="K18"/>
    </sheetView>
  </sheetViews>
  <sheetFormatPr defaultColWidth="9.140625" defaultRowHeight="12.75"/>
  <cols>
    <col min="1" max="1" width="3.5703125" style="97" customWidth="1"/>
    <col min="2" max="2" width="25.7109375" style="97" customWidth="1"/>
    <col min="3" max="3" width="11.5703125" style="98" customWidth="1"/>
    <col min="4" max="4" width="18.42578125" style="97" customWidth="1"/>
    <col min="5" max="5" width="15.5703125" style="97" customWidth="1"/>
    <col min="6" max="6" width="16" style="97" customWidth="1"/>
    <col min="7" max="7" width="11.5703125" style="97" customWidth="1"/>
    <col min="8" max="8" width="23.140625" style="97" customWidth="1"/>
    <col min="9" max="9" width="29.85546875" style="97" customWidth="1"/>
    <col min="10" max="10" width="10.5703125" style="97" customWidth="1"/>
    <col min="11" max="11" width="13.85546875" style="97" customWidth="1"/>
    <col min="12" max="12" width="11.7109375" style="97" customWidth="1"/>
    <col min="13" max="13" width="10.85546875" style="97" hidden="1" customWidth="1"/>
    <col min="14" max="14" width="38" style="97" customWidth="1"/>
    <col min="15" max="15" width="36.28515625" style="97" customWidth="1"/>
    <col min="16" max="248" width="9.140625" style="97"/>
    <col min="249" max="249" width="3.5703125" style="97" customWidth="1"/>
    <col min="250" max="250" width="25.7109375" style="97" customWidth="1"/>
    <col min="251" max="251" width="11.5703125" style="97" customWidth="1"/>
    <col min="252" max="252" width="18.42578125" style="97" customWidth="1"/>
    <col min="253" max="253" width="10.140625" style="97" customWidth="1"/>
    <col min="254" max="254" width="15.5703125" style="97" customWidth="1"/>
    <col min="255" max="255" width="16" style="97" customWidth="1"/>
    <col min="256" max="256" width="7" style="97" customWidth="1"/>
    <col min="257" max="257" width="14.42578125" style="97" customWidth="1"/>
    <col min="258" max="258" width="11" style="97" customWidth="1"/>
    <col min="259" max="260" width="13.85546875" style="97" customWidth="1"/>
    <col min="261" max="261" width="12.140625" style="97" customWidth="1"/>
    <col min="262" max="262" width="13.85546875" style="97" customWidth="1"/>
    <col min="263" max="263" width="11.5703125" style="97" customWidth="1"/>
    <col min="264" max="264" width="15.140625" style="97" customWidth="1"/>
    <col min="265" max="265" width="13.85546875" style="97" customWidth="1"/>
    <col min="266" max="266" width="10.5703125" style="97" customWidth="1"/>
    <col min="267" max="267" width="13.85546875" style="97" customWidth="1"/>
    <col min="268" max="268" width="11.7109375" style="97" customWidth="1"/>
    <col min="269" max="269" width="0" style="97" hidden="1" customWidth="1"/>
    <col min="270" max="270" width="35.140625" style="97" customWidth="1"/>
    <col min="271" max="271" width="36.28515625" style="97" customWidth="1"/>
    <col min="272" max="504" width="9.140625" style="97"/>
    <col min="505" max="505" width="3.5703125" style="97" customWidth="1"/>
    <col min="506" max="506" width="25.7109375" style="97" customWidth="1"/>
    <col min="507" max="507" width="11.5703125" style="97" customWidth="1"/>
    <col min="508" max="508" width="18.42578125" style="97" customWidth="1"/>
    <col min="509" max="509" width="10.140625" style="97" customWidth="1"/>
    <col min="510" max="510" width="15.5703125" style="97" customWidth="1"/>
    <col min="511" max="511" width="16" style="97" customWidth="1"/>
    <col min="512" max="512" width="7" style="97" customWidth="1"/>
    <col min="513" max="513" width="14.42578125" style="97" customWidth="1"/>
    <col min="514" max="514" width="11" style="97" customWidth="1"/>
    <col min="515" max="516" width="13.85546875" style="97" customWidth="1"/>
    <col min="517" max="517" width="12.140625" style="97" customWidth="1"/>
    <col min="518" max="518" width="13.85546875" style="97" customWidth="1"/>
    <col min="519" max="519" width="11.5703125" style="97" customWidth="1"/>
    <col min="520" max="520" width="15.140625" style="97" customWidth="1"/>
    <col min="521" max="521" width="13.85546875" style="97" customWidth="1"/>
    <col min="522" max="522" width="10.5703125" style="97" customWidth="1"/>
    <col min="523" max="523" width="13.85546875" style="97" customWidth="1"/>
    <col min="524" max="524" width="11.7109375" style="97" customWidth="1"/>
    <col min="525" max="525" width="0" style="97" hidden="1" customWidth="1"/>
    <col min="526" max="526" width="35.140625" style="97" customWidth="1"/>
    <col min="527" max="527" width="36.28515625" style="97" customWidth="1"/>
    <col min="528" max="760" width="9.140625" style="97"/>
    <col min="761" max="761" width="3.5703125" style="97" customWidth="1"/>
    <col min="762" max="762" width="25.7109375" style="97" customWidth="1"/>
    <col min="763" max="763" width="11.5703125" style="97" customWidth="1"/>
    <col min="764" max="764" width="18.42578125" style="97" customWidth="1"/>
    <col min="765" max="765" width="10.140625" style="97" customWidth="1"/>
    <col min="766" max="766" width="15.5703125" style="97" customWidth="1"/>
    <col min="767" max="767" width="16" style="97" customWidth="1"/>
    <col min="768" max="768" width="7" style="97" customWidth="1"/>
    <col min="769" max="769" width="14.42578125" style="97" customWidth="1"/>
    <col min="770" max="770" width="11" style="97" customWidth="1"/>
    <col min="771" max="772" width="13.85546875" style="97" customWidth="1"/>
    <col min="773" max="773" width="12.140625" style="97" customWidth="1"/>
    <col min="774" max="774" width="13.85546875" style="97" customWidth="1"/>
    <col min="775" max="775" width="11.5703125" style="97" customWidth="1"/>
    <col min="776" max="776" width="15.140625" style="97" customWidth="1"/>
    <col min="777" max="777" width="13.85546875" style="97" customWidth="1"/>
    <col min="778" max="778" width="10.5703125" style="97" customWidth="1"/>
    <col min="779" max="779" width="13.85546875" style="97" customWidth="1"/>
    <col min="780" max="780" width="11.7109375" style="97" customWidth="1"/>
    <col min="781" max="781" width="0" style="97" hidden="1" customWidth="1"/>
    <col min="782" max="782" width="35.140625" style="97" customWidth="1"/>
    <col min="783" max="783" width="36.28515625" style="97" customWidth="1"/>
    <col min="784" max="1016" width="9.140625" style="97"/>
    <col min="1017" max="1017" width="3.5703125" style="97" customWidth="1"/>
    <col min="1018" max="1018" width="25.7109375" style="97" customWidth="1"/>
    <col min="1019" max="1019" width="11.5703125" style="97" customWidth="1"/>
    <col min="1020" max="1020" width="18.42578125" style="97" customWidth="1"/>
    <col min="1021" max="1021" width="10.140625" style="97" customWidth="1"/>
    <col min="1022" max="1022" width="15.5703125" style="97" customWidth="1"/>
    <col min="1023" max="1023" width="16" style="97" customWidth="1"/>
    <col min="1024" max="1024" width="7" style="97" customWidth="1"/>
    <col min="1025" max="1025" width="14.42578125" style="97" customWidth="1"/>
    <col min="1026" max="1026" width="11" style="97" customWidth="1"/>
    <col min="1027" max="1028" width="13.85546875" style="97" customWidth="1"/>
    <col min="1029" max="1029" width="12.140625" style="97" customWidth="1"/>
    <col min="1030" max="1030" width="13.85546875" style="97" customWidth="1"/>
    <col min="1031" max="1031" width="11.5703125" style="97" customWidth="1"/>
    <col min="1032" max="1032" width="15.140625" style="97" customWidth="1"/>
    <col min="1033" max="1033" width="13.85546875" style="97" customWidth="1"/>
    <col min="1034" max="1034" width="10.5703125" style="97" customWidth="1"/>
    <col min="1035" max="1035" width="13.85546875" style="97" customWidth="1"/>
    <col min="1036" max="1036" width="11.7109375" style="97" customWidth="1"/>
    <col min="1037" max="1037" width="0" style="97" hidden="1" customWidth="1"/>
    <col min="1038" max="1038" width="35.140625" style="97" customWidth="1"/>
    <col min="1039" max="1039" width="36.28515625" style="97" customWidth="1"/>
    <col min="1040" max="1272" width="9.140625" style="97"/>
    <col min="1273" max="1273" width="3.5703125" style="97" customWidth="1"/>
    <col min="1274" max="1274" width="25.7109375" style="97" customWidth="1"/>
    <col min="1275" max="1275" width="11.5703125" style="97" customWidth="1"/>
    <col min="1276" max="1276" width="18.42578125" style="97" customWidth="1"/>
    <col min="1277" max="1277" width="10.140625" style="97" customWidth="1"/>
    <col min="1278" max="1278" width="15.5703125" style="97" customWidth="1"/>
    <col min="1279" max="1279" width="16" style="97" customWidth="1"/>
    <col min="1280" max="1280" width="7" style="97" customWidth="1"/>
    <col min="1281" max="1281" width="14.42578125" style="97" customWidth="1"/>
    <col min="1282" max="1282" width="11" style="97" customWidth="1"/>
    <col min="1283" max="1284" width="13.85546875" style="97" customWidth="1"/>
    <col min="1285" max="1285" width="12.140625" style="97" customWidth="1"/>
    <col min="1286" max="1286" width="13.85546875" style="97" customWidth="1"/>
    <col min="1287" max="1287" width="11.5703125" style="97" customWidth="1"/>
    <col min="1288" max="1288" width="15.140625" style="97" customWidth="1"/>
    <col min="1289" max="1289" width="13.85546875" style="97" customWidth="1"/>
    <col min="1290" max="1290" width="10.5703125" style="97" customWidth="1"/>
    <col min="1291" max="1291" width="13.85546875" style="97" customWidth="1"/>
    <col min="1292" max="1292" width="11.7109375" style="97" customWidth="1"/>
    <col min="1293" max="1293" width="0" style="97" hidden="1" customWidth="1"/>
    <col min="1294" max="1294" width="35.140625" style="97" customWidth="1"/>
    <col min="1295" max="1295" width="36.28515625" style="97" customWidth="1"/>
    <col min="1296" max="1528" width="9.140625" style="97"/>
    <col min="1529" max="1529" width="3.5703125" style="97" customWidth="1"/>
    <col min="1530" max="1530" width="25.7109375" style="97" customWidth="1"/>
    <col min="1531" max="1531" width="11.5703125" style="97" customWidth="1"/>
    <col min="1532" max="1532" width="18.42578125" style="97" customWidth="1"/>
    <col min="1533" max="1533" width="10.140625" style="97" customWidth="1"/>
    <col min="1534" max="1534" width="15.5703125" style="97" customWidth="1"/>
    <col min="1535" max="1535" width="16" style="97" customWidth="1"/>
    <col min="1536" max="1536" width="7" style="97" customWidth="1"/>
    <col min="1537" max="1537" width="14.42578125" style="97" customWidth="1"/>
    <col min="1538" max="1538" width="11" style="97" customWidth="1"/>
    <col min="1539" max="1540" width="13.85546875" style="97" customWidth="1"/>
    <col min="1541" max="1541" width="12.140625" style="97" customWidth="1"/>
    <col min="1542" max="1542" width="13.85546875" style="97" customWidth="1"/>
    <col min="1543" max="1543" width="11.5703125" style="97" customWidth="1"/>
    <col min="1544" max="1544" width="15.140625" style="97" customWidth="1"/>
    <col min="1545" max="1545" width="13.85546875" style="97" customWidth="1"/>
    <col min="1546" max="1546" width="10.5703125" style="97" customWidth="1"/>
    <col min="1547" max="1547" width="13.85546875" style="97" customWidth="1"/>
    <col min="1548" max="1548" width="11.7109375" style="97" customWidth="1"/>
    <col min="1549" max="1549" width="0" style="97" hidden="1" customWidth="1"/>
    <col min="1550" max="1550" width="35.140625" style="97" customWidth="1"/>
    <col min="1551" max="1551" width="36.28515625" style="97" customWidth="1"/>
    <col min="1552" max="1784" width="9.140625" style="97"/>
    <col min="1785" max="1785" width="3.5703125" style="97" customWidth="1"/>
    <col min="1786" max="1786" width="25.7109375" style="97" customWidth="1"/>
    <col min="1787" max="1787" width="11.5703125" style="97" customWidth="1"/>
    <col min="1788" max="1788" width="18.42578125" style="97" customWidth="1"/>
    <col min="1789" max="1789" width="10.140625" style="97" customWidth="1"/>
    <col min="1790" max="1790" width="15.5703125" style="97" customWidth="1"/>
    <col min="1791" max="1791" width="16" style="97" customWidth="1"/>
    <col min="1792" max="1792" width="7" style="97" customWidth="1"/>
    <col min="1793" max="1793" width="14.42578125" style="97" customWidth="1"/>
    <col min="1794" max="1794" width="11" style="97" customWidth="1"/>
    <col min="1795" max="1796" width="13.85546875" style="97" customWidth="1"/>
    <col min="1797" max="1797" width="12.140625" style="97" customWidth="1"/>
    <col min="1798" max="1798" width="13.85546875" style="97" customWidth="1"/>
    <col min="1799" max="1799" width="11.5703125" style="97" customWidth="1"/>
    <col min="1800" max="1800" width="15.140625" style="97" customWidth="1"/>
    <col min="1801" max="1801" width="13.85546875" style="97" customWidth="1"/>
    <col min="1802" max="1802" width="10.5703125" style="97" customWidth="1"/>
    <col min="1803" max="1803" width="13.85546875" style="97" customWidth="1"/>
    <col min="1804" max="1804" width="11.7109375" style="97" customWidth="1"/>
    <col min="1805" max="1805" width="0" style="97" hidden="1" customWidth="1"/>
    <col min="1806" max="1806" width="35.140625" style="97" customWidth="1"/>
    <col min="1807" max="1807" width="36.28515625" style="97" customWidth="1"/>
    <col min="1808" max="2040" width="9.140625" style="97"/>
    <col min="2041" max="2041" width="3.5703125" style="97" customWidth="1"/>
    <col min="2042" max="2042" width="25.7109375" style="97" customWidth="1"/>
    <col min="2043" max="2043" width="11.5703125" style="97" customWidth="1"/>
    <col min="2044" max="2044" width="18.42578125" style="97" customWidth="1"/>
    <col min="2045" max="2045" width="10.140625" style="97" customWidth="1"/>
    <col min="2046" max="2046" width="15.5703125" style="97" customWidth="1"/>
    <col min="2047" max="2047" width="16" style="97" customWidth="1"/>
    <col min="2048" max="2048" width="7" style="97" customWidth="1"/>
    <col min="2049" max="2049" width="14.42578125" style="97" customWidth="1"/>
    <col min="2050" max="2050" width="11" style="97" customWidth="1"/>
    <col min="2051" max="2052" width="13.85546875" style="97" customWidth="1"/>
    <col min="2053" max="2053" width="12.140625" style="97" customWidth="1"/>
    <col min="2054" max="2054" width="13.85546875" style="97" customWidth="1"/>
    <col min="2055" max="2055" width="11.5703125" style="97" customWidth="1"/>
    <col min="2056" max="2056" width="15.140625" style="97" customWidth="1"/>
    <col min="2057" max="2057" width="13.85546875" style="97" customWidth="1"/>
    <col min="2058" max="2058" width="10.5703125" style="97" customWidth="1"/>
    <col min="2059" max="2059" width="13.85546875" style="97" customWidth="1"/>
    <col min="2060" max="2060" width="11.7109375" style="97" customWidth="1"/>
    <col min="2061" max="2061" width="0" style="97" hidden="1" customWidth="1"/>
    <col min="2062" max="2062" width="35.140625" style="97" customWidth="1"/>
    <col min="2063" max="2063" width="36.28515625" style="97" customWidth="1"/>
    <col min="2064" max="2296" width="9.140625" style="97"/>
    <col min="2297" max="2297" width="3.5703125" style="97" customWidth="1"/>
    <col min="2298" max="2298" width="25.7109375" style="97" customWidth="1"/>
    <col min="2299" max="2299" width="11.5703125" style="97" customWidth="1"/>
    <col min="2300" max="2300" width="18.42578125" style="97" customWidth="1"/>
    <col min="2301" max="2301" width="10.140625" style="97" customWidth="1"/>
    <col min="2302" max="2302" width="15.5703125" style="97" customWidth="1"/>
    <col min="2303" max="2303" width="16" style="97" customWidth="1"/>
    <col min="2304" max="2304" width="7" style="97" customWidth="1"/>
    <col min="2305" max="2305" width="14.42578125" style="97" customWidth="1"/>
    <col min="2306" max="2306" width="11" style="97" customWidth="1"/>
    <col min="2307" max="2308" width="13.85546875" style="97" customWidth="1"/>
    <col min="2309" max="2309" width="12.140625" style="97" customWidth="1"/>
    <col min="2310" max="2310" width="13.85546875" style="97" customWidth="1"/>
    <col min="2311" max="2311" width="11.5703125" style="97" customWidth="1"/>
    <col min="2312" max="2312" width="15.140625" style="97" customWidth="1"/>
    <col min="2313" max="2313" width="13.85546875" style="97" customWidth="1"/>
    <col min="2314" max="2314" width="10.5703125" style="97" customWidth="1"/>
    <col min="2315" max="2315" width="13.85546875" style="97" customWidth="1"/>
    <col min="2316" max="2316" width="11.7109375" style="97" customWidth="1"/>
    <col min="2317" max="2317" width="0" style="97" hidden="1" customWidth="1"/>
    <col min="2318" max="2318" width="35.140625" style="97" customWidth="1"/>
    <col min="2319" max="2319" width="36.28515625" style="97" customWidth="1"/>
    <col min="2320" max="2552" width="9.140625" style="97"/>
    <col min="2553" max="2553" width="3.5703125" style="97" customWidth="1"/>
    <col min="2554" max="2554" width="25.7109375" style="97" customWidth="1"/>
    <col min="2555" max="2555" width="11.5703125" style="97" customWidth="1"/>
    <col min="2556" max="2556" width="18.42578125" style="97" customWidth="1"/>
    <col min="2557" max="2557" width="10.140625" style="97" customWidth="1"/>
    <col min="2558" max="2558" width="15.5703125" style="97" customWidth="1"/>
    <col min="2559" max="2559" width="16" style="97" customWidth="1"/>
    <col min="2560" max="2560" width="7" style="97" customWidth="1"/>
    <col min="2561" max="2561" width="14.42578125" style="97" customWidth="1"/>
    <col min="2562" max="2562" width="11" style="97" customWidth="1"/>
    <col min="2563" max="2564" width="13.85546875" style="97" customWidth="1"/>
    <col min="2565" max="2565" width="12.140625" style="97" customWidth="1"/>
    <col min="2566" max="2566" width="13.85546875" style="97" customWidth="1"/>
    <col min="2567" max="2567" width="11.5703125" style="97" customWidth="1"/>
    <col min="2568" max="2568" width="15.140625" style="97" customWidth="1"/>
    <col min="2569" max="2569" width="13.85546875" style="97" customWidth="1"/>
    <col min="2570" max="2570" width="10.5703125" style="97" customWidth="1"/>
    <col min="2571" max="2571" width="13.85546875" style="97" customWidth="1"/>
    <col min="2572" max="2572" width="11.7109375" style="97" customWidth="1"/>
    <col min="2573" max="2573" width="0" style="97" hidden="1" customWidth="1"/>
    <col min="2574" max="2574" width="35.140625" style="97" customWidth="1"/>
    <col min="2575" max="2575" width="36.28515625" style="97" customWidth="1"/>
    <col min="2576" max="2808" width="9.140625" style="97"/>
    <col min="2809" max="2809" width="3.5703125" style="97" customWidth="1"/>
    <col min="2810" max="2810" width="25.7109375" style="97" customWidth="1"/>
    <col min="2811" max="2811" width="11.5703125" style="97" customWidth="1"/>
    <col min="2812" max="2812" width="18.42578125" style="97" customWidth="1"/>
    <col min="2813" max="2813" width="10.140625" style="97" customWidth="1"/>
    <col min="2814" max="2814" width="15.5703125" style="97" customWidth="1"/>
    <col min="2815" max="2815" width="16" style="97" customWidth="1"/>
    <col min="2816" max="2816" width="7" style="97" customWidth="1"/>
    <col min="2817" max="2817" width="14.42578125" style="97" customWidth="1"/>
    <col min="2818" max="2818" width="11" style="97" customWidth="1"/>
    <col min="2819" max="2820" width="13.85546875" style="97" customWidth="1"/>
    <col min="2821" max="2821" width="12.140625" style="97" customWidth="1"/>
    <col min="2822" max="2822" width="13.85546875" style="97" customWidth="1"/>
    <col min="2823" max="2823" width="11.5703125" style="97" customWidth="1"/>
    <col min="2824" max="2824" width="15.140625" style="97" customWidth="1"/>
    <col min="2825" max="2825" width="13.85546875" style="97" customWidth="1"/>
    <col min="2826" max="2826" width="10.5703125" style="97" customWidth="1"/>
    <col min="2827" max="2827" width="13.85546875" style="97" customWidth="1"/>
    <col min="2828" max="2828" width="11.7109375" style="97" customWidth="1"/>
    <col min="2829" max="2829" width="0" style="97" hidden="1" customWidth="1"/>
    <col min="2830" max="2830" width="35.140625" style="97" customWidth="1"/>
    <col min="2831" max="2831" width="36.28515625" style="97" customWidth="1"/>
    <col min="2832" max="3064" width="9.140625" style="97"/>
    <col min="3065" max="3065" width="3.5703125" style="97" customWidth="1"/>
    <col min="3066" max="3066" width="25.7109375" style="97" customWidth="1"/>
    <col min="3067" max="3067" width="11.5703125" style="97" customWidth="1"/>
    <col min="3068" max="3068" width="18.42578125" style="97" customWidth="1"/>
    <col min="3069" max="3069" width="10.140625" style="97" customWidth="1"/>
    <col min="3070" max="3070" width="15.5703125" style="97" customWidth="1"/>
    <col min="3071" max="3071" width="16" style="97" customWidth="1"/>
    <col min="3072" max="3072" width="7" style="97" customWidth="1"/>
    <col min="3073" max="3073" width="14.42578125" style="97" customWidth="1"/>
    <col min="3074" max="3074" width="11" style="97" customWidth="1"/>
    <col min="3075" max="3076" width="13.85546875" style="97" customWidth="1"/>
    <col min="3077" max="3077" width="12.140625" style="97" customWidth="1"/>
    <col min="3078" max="3078" width="13.85546875" style="97" customWidth="1"/>
    <col min="3079" max="3079" width="11.5703125" style="97" customWidth="1"/>
    <col min="3080" max="3080" width="15.140625" style="97" customWidth="1"/>
    <col min="3081" max="3081" width="13.85546875" style="97" customWidth="1"/>
    <col min="3082" max="3082" width="10.5703125" style="97" customWidth="1"/>
    <col min="3083" max="3083" width="13.85546875" style="97" customWidth="1"/>
    <col min="3084" max="3084" width="11.7109375" style="97" customWidth="1"/>
    <col min="3085" max="3085" width="0" style="97" hidden="1" customWidth="1"/>
    <col min="3086" max="3086" width="35.140625" style="97" customWidth="1"/>
    <col min="3087" max="3087" width="36.28515625" style="97" customWidth="1"/>
    <col min="3088" max="3320" width="9.140625" style="97"/>
    <col min="3321" max="3321" width="3.5703125" style="97" customWidth="1"/>
    <col min="3322" max="3322" width="25.7109375" style="97" customWidth="1"/>
    <col min="3323" max="3323" width="11.5703125" style="97" customWidth="1"/>
    <col min="3324" max="3324" width="18.42578125" style="97" customWidth="1"/>
    <col min="3325" max="3325" width="10.140625" style="97" customWidth="1"/>
    <col min="3326" max="3326" width="15.5703125" style="97" customWidth="1"/>
    <col min="3327" max="3327" width="16" style="97" customWidth="1"/>
    <col min="3328" max="3328" width="7" style="97" customWidth="1"/>
    <col min="3329" max="3329" width="14.42578125" style="97" customWidth="1"/>
    <col min="3330" max="3330" width="11" style="97" customWidth="1"/>
    <col min="3331" max="3332" width="13.85546875" style="97" customWidth="1"/>
    <col min="3333" max="3333" width="12.140625" style="97" customWidth="1"/>
    <col min="3334" max="3334" width="13.85546875" style="97" customWidth="1"/>
    <col min="3335" max="3335" width="11.5703125" style="97" customWidth="1"/>
    <col min="3336" max="3336" width="15.140625" style="97" customWidth="1"/>
    <col min="3337" max="3337" width="13.85546875" style="97" customWidth="1"/>
    <col min="3338" max="3338" width="10.5703125" style="97" customWidth="1"/>
    <col min="3339" max="3339" width="13.85546875" style="97" customWidth="1"/>
    <col min="3340" max="3340" width="11.7109375" style="97" customWidth="1"/>
    <col min="3341" max="3341" width="0" style="97" hidden="1" customWidth="1"/>
    <col min="3342" max="3342" width="35.140625" style="97" customWidth="1"/>
    <col min="3343" max="3343" width="36.28515625" style="97" customWidth="1"/>
    <col min="3344" max="3576" width="9.140625" style="97"/>
    <col min="3577" max="3577" width="3.5703125" style="97" customWidth="1"/>
    <col min="3578" max="3578" width="25.7109375" style="97" customWidth="1"/>
    <col min="3579" max="3579" width="11.5703125" style="97" customWidth="1"/>
    <col min="3580" max="3580" width="18.42578125" style="97" customWidth="1"/>
    <col min="3581" max="3581" width="10.140625" style="97" customWidth="1"/>
    <col min="3582" max="3582" width="15.5703125" style="97" customWidth="1"/>
    <col min="3583" max="3583" width="16" style="97" customWidth="1"/>
    <col min="3584" max="3584" width="7" style="97" customWidth="1"/>
    <col min="3585" max="3585" width="14.42578125" style="97" customWidth="1"/>
    <col min="3586" max="3586" width="11" style="97" customWidth="1"/>
    <col min="3587" max="3588" width="13.85546875" style="97" customWidth="1"/>
    <col min="3589" max="3589" width="12.140625" style="97" customWidth="1"/>
    <col min="3590" max="3590" width="13.85546875" style="97" customWidth="1"/>
    <col min="3591" max="3591" width="11.5703125" style="97" customWidth="1"/>
    <col min="3592" max="3592" width="15.140625" style="97" customWidth="1"/>
    <col min="3593" max="3593" width="13.85546875" style="97" customWidth="1"/>
    <col min="3594" max="3594" width="10.5703125" style="97" customWidth="1"/>
    <col min="3595" max="3595" width="13.85546875" style="97" customWidth="1"/>
    <col min="3596" max="3596" width="11.7109375" style="97" customWidth="1"/>
    <col min="3597" max="3597" width="0" style="97" hidden="1" customWidth="1"/>
    <col min="3598" max="3598" width="35.140625" style="97" customWidth="1"/>
    <col min="3599" max="3599" width="36.28515625" style="97" customWidth="1"/>
    <col min="3600" max="3832" width="9.140625" style="97"/>
    <col min="3833" max="3833" width="3.5703125" style="97" customWidth="1"/>
    <col min="3834" max="3834" width="25.7109375" style="97" customWidth="1"/>
    <col min="3835" max="3835" width="11.5703125" style="97" customWidth="1"/>
    <col min="3836" max="3836" width="18.42578125" style="97" customWidth="1"/>
    <col min="3837" max="3837" width="10.140625" style="97" customWidth="1"/>
    <col min="3838" max="3838" width="15.5703125" style="97" customWidth="1"/>
    <col min="3839" max="3839" width="16" style="97" customWidth="1"/>
    <col min="3840" max="3840" width="7" style="97" customWidth="1"/>
    <col min="3841" max="3841" width="14.42578125" style="97" customWidth="1"/>
    <col min="3842" max="3842" width="11" style="97" customWidth="1"/>
    <col min="3843" max="3844" width="13.85546875" style="97" customWidth="1"/>
    <col min="3845" max="3845" width="12.140625" style="97" customWidth="1"/>
    <col min="3846" max="3846" width="13.85546875" style="97" customWidth="1"/>
    <col min="3847" max="3847" width="11.5703125" style="97" customWidth="1"/>
    <col min="3848" max="3848" width="15.140625" style="97" customWidth="1"/>
    <col min="3849" max="3849" width="13.85546875" style="97" customWidth="1"/>
    <col min="3850" max="3850" width="10.5703125" style="97" customWidth="1"/>
    <col min="3851" max="3851" width="13.85546875" style="97" customWidth="1"/>
    <col min="3852" max="3852" width="11.7109375" style="97" customWidth="1"/>
    <col min="3853" max="3853" width="0" style="97" hidden="1" customWidth="1"/>
    <col min="3854" max="3854" width="35.140625" style="97" customWidth="1"/>
    <col min="3855" max="3855" width="36.28515625" style="97" customWidth="1"/>
    <col min="3856" max="4088" width="9.140625" style="97"/>
    <col min="4089" max="4089" width="3.5703125" style="97" customWidth="1"/>
    <col min="4090" max="4090" width="25.7109375" style="97" customWidth="1"/>
    <col min="4091" max="4091" width="11.5703125" style="97" customWidth="1"/>
    <col min="4092" max="4092" width="18.42578125" style="97" customWidth="1"/>
    <col min="4093" max="4093" width="10.140625" style="97" customWidth="1"/>
    <col min="4094" max="4094" width="15.5703125" style="97" customWidth="1"/>
    <col min="4095" max="4095" width="16" style="97" customWidth="1"/>
    <col min="4096" max="4096" width="7" style="97" customWidth="1"/>
    <col min="4097" max="4097" width="14.42578125" style="97" customWidth="1"/>
    <col min="4098" max="4098" width="11" style="97" customWidth="1"/>
    <col min="4099" max="4100" width="13.85546875" style="97" customWidth="1"/>
    <col min="4101" max="4101" width="12.140625" style="97" customWidth="1"/>
    <col min="4102" max="4102" width="13.85546875" style="97" customWidth="1"/>
    <col min="4103" max="4103" width="11.5703125" style="97" customWidth="1"/>
    <col min="4104" max="4104" width="15.140625" style="97" customWidth="1"/>
    <col min="4105" max="4105" width="13.85546875" style="97" customWidth="1"/>
    <col min="4106" max="4106" width="10.5703125" style="97" customWidth="1"/>
    <col min="4107" max="4107" width="13.85546875" style="97" customWidth="1"/>
    <col min="4108" max="4108" width="11.7109375" style="97" customWidth="1"/>
    <col min="4109" max="4109" width="0" style="97" hidden="1" customWidth="1"/>
    <col min="4110" max="4110" width="35.140625" style="97" customWidth="1"/>
    <col min="4111" max="4111" width="36.28515625" style="97" customWidth="1"/>
    <col min="4112" max="4344" width="9.140625" style="97"/>
    <col min="4345" max="4345" width="3.5703125" style="97" customWidth="1"/>
    <col min="4346" max="4346" width="25.7109375" style="97" customWidth="1"/>
    <col min="4347" max="4347" width="11.5703125" style="97" customWidth="1"/>
    <col min="4348" max="4348" width="18.42578125" style="97" customWidth="1"/>
    <col min="4349" max="4349" width="10.140625" style="97" customWidth="1"/>
    <col min="4350" max="4350" width="15.5703125" style="97" customWidth="1"/>
    <col min="4351" max="4351" width="16" style="97" customWidth="1"/>
    <col min="4352" max="4352" width="7" style="97" customWidth="1"/>
    <col min="4353" max="4353" width="14.42578125" style="97" customWidth="1"/>
    <col min="4354" max="4354" width="11" style="97" customWidth="1"/>
    <col min="4355" max="4356" width="13.85546875" style="97" customWidth="1"/>
    <col min="4357" max="4357" width="12.140625" style="97" customWidth="1"/>
    <col min="4358" max="4358" width="13.85546875" style="97" customWidth="1"/>
    <col min="4359" max="4359" width="11.5703125" style="97" customWidth="1"/>
    <col min="4360" max="4360" width="15.140625" style="97" customWidth="1"/>
    <col min="4361" max="4361" width="13.85546875" style="97" customWidth="1"/>
    <col min="4362" max="4362" width="10.5703125" style="97" customWidth="1"/>
    <col min="4363" max="4363" width="13.85546875" style="97" customWidth="1"/>
    <col min="4364" max="4364" width="11.7109375" style="97" customWidth="1"/>
    <col min="4365" max="4365" width="0" style="97" hidden="1" customWidth="1"/>
    <col min="4366" max="4366" width="35.140625" style="97" customWidth="1"/>
    <col min="4367" max="4367" width="36.28515625" style="97" customWidth="1"/>
    <col min="4368" max="4600" width="9.140625" style="97"/>
    <col min="4601" max="4601" width="3.5703125" style="97" customWidth="1"/>
    <col min="4602" max="4602" width="25.7109375" style="97" customWidth="1"/>
    <col min="4603" max="4603" width="11.5703125" style="97" customWidth="1"/>
    <col min="4604" max="4604" width="18.42578125" style="97" customWidth="1"/>
    <col min="4605" max="4605" width="10.140625" style="97" customWidth="1"/>
    <col min="4606" max="4606" width="15.5703125" style="97" customWidth="1"/>
    <col min="4607" max="4607" width="16" style="97" customWidth="1"/>
    <col min="4608" max="4608" width="7" style="97" customWidth="1"/>
    <col min="4609" max="4609" width="14.42578125" style="97" customWidth="1"/>
    <col min="4610" max="4610" width="11" style="97" customWidth="1"/>
    <col min="4611" max="4612" width="13.85546875" style="97" customWidth="1"/>
    <col min="4613" max="4613" width="12.140625" style="97" customWidth="1"/>
    <col min="4614" max="4614" width="13.85546875" style="97" customWidth="1"/>
    <col min="4615" max="4615" width="11.5703125" style="97" customWidth="1"/>
    <col min="4616" max="4616" width="15.140625" style="97" customWidth="1"/>
    <col min="4617" max="4617" width="13.85546875" style="97" customWidth="1"/>
    <col min="4618" max="4618" width="10.5703125" style="97" customWidth="1"/>
    <col min="4619" max="4619" width="13.85546875" style="97" customWidth="1"/>
    <col min="4620" max="4620" width="11.7109375" style="97" customWidth="1"/>
    <col min="4621" max="4621" width="0" style="97" hidden="1" customWidth="1"/>
    <col min="4622" max="4622" width="35.140625" style="97" customWidth="1"/>
    <col min="4623" max="4623" width="36.28515625" style="97" customWidth="1"/>
    <col min="4624" max="4856" width="9.140625" style="97"/>
    <col min="4857" max="4857" width="3.5703125" style="97" customWidth="1"/>
    <col min="4858" max="4858" width="25.7109375" style="97" customWidth="1"/>
    <col min="4859" max="4859" width="11.5703125" style="97" customWidth="1"/>
    <col min="4860" max="4860" width="18.42578125" style="97" customWidth="1"/>
    <col min="4861" max="4861" width="10.140625" style="97" customWidth="1"/>
    <col min="4862" max="4862" width="15.5703125" style="97" customWidth="1"/>
    <col min="4863" max="4863" width="16" style="97" customWidth="1"/>
    <col min="4864" max="4864" width="7" style="97" customWidth="1"/>
    <col min="4865" max="4865" width="14.42578125" style="97" customWidth="1"/>
    <col min="4866" max="4866" width="11" style="97" customWidth="1"/>
    <col min="4867" max="4868" width="13.85546875" style="97" customWidth="1"/>
    <col min="4869" max="4869" width="12.140625" style="97" customWidth="1"/>
    <col min="4870" max="4870" width="13.85546875" style="97" customWidth="1"/>
    <col min="4871" max="4871" width="11.5703125" style="97" customWidth="1"/>
    <col min="4872" max="4872" width="15.140625" style="97" customWidth="1"/>
    <col min="4873" max="4873" width="13.85546875" style="97" customWidth="1"/>
    <col min="4874" max="4874" width="10.5703125" style="97" customWidth="1"/>
    <col min="4875" max="4875" width="13.85546875" style="97" customWidth="1"/>
    <col min="4876" max="4876" width="11.7109375" style="97" customWidth="1"/>
    <col min="4877" max="4877" width="0" style="97" hidden="1" customWidth="1"/>
    <col min="4878" max="4878" width="35.140625" style="97" customWidth="1"/>
    <col min="4879" max="4879" width="36.28515625" style="97" customWidth="1"/>
    <col min="4880" max="5112" width="9.140625" style="97"/>
    <col min="5113" max="5113" width="3.5703125" style="97" customWidth="1"/>
    <col min="5114" max="5114" width="25.7109375" style="97" customWidth="1"/>
    <col min="5115" max="5115" width="11.5703125" style="97" customWidth="1"/>
    <col min="5116" max="5116" width="18.42578125" style="97" customWidth="1"/>
    <col min="5117" max="5117" width="10.140625" style="97" customWidth="1"/>
    <col min="5118" max="5118" width="15.5703125" style="97" customWidth="1"/>
    <col min="5119" max="5119" width="16" style="97" customWidth="1"/>
    <col min="5120" max="5120" width="7" style="97" customWidth="1"/>
    <col min="5121" max="5121" width="14.42578125" style="97" customWidth="1"/>
    <col min="5122" max="5122" width="11" style="97" customWidth="1"/>
    <col min="5123" max="5124" width="13.85546875" style="97" customWidth="1"/>
    <col min="5125" max="5125" width="12.140625" style="97" customWidth="1"/>
    <col min="5126" max="5126" width="13.85546875" style="97" customWidth="1"/>
    <col min="5127" max="5127" width="11.5703125" style="97" customWidth="1"/>
    <col min="5128" max="5128" width="15.140625" style="97" customWidth="1"/>
    <col min="5129" max="5129" width="13.85546875" style="97" customWidth="1"/>
    <col min="5130" max="5130" width="10.5703125" style="97" customWidth="1"/>
    <col min="5131" max="5131" width="13.85546875" style="97" customWidth="1"/>
    <col min="5132" max="5132" width="11.7109375" style="97" customWidth="1"/>
    <col min="5133" max="5133" width="0" style="97" hidden="1" customWidth="1"/>
    <col min="5134" max="5134" width="35.140625" style="97" customWidth="1"/>
    <col min="5135" max="5135" width="36.28515625" style="97" customWidth="1"/>
    <col min="5136" max="5368" width="9.140625" style="97"/>
    <col min="5369" max="5369" width="3.5703125" style="97" customWidth="1"/>
    <col min="5370" max="5370" width="25.7109375" style="97" customWidth="1"/>
    <col min="5371" max="5371" width="11.5703125" style="97" customWidth="1"/>
    <col min="5372" max="5372" width="18.42578125" style="97" customWidth="1"/>
    <col min="5373" max="5373" width="10.140625" style="97" customWidth="1"/>
    <col min="5374" max="5374" width="15.5703125" style="97" customWidth="1"/>
    <col min="5375" max="5375" width="16" style="97" customWidth="1"/>
    <col min="5376" max="5376" width="7" style="97" customWidth="1"/>
    <col min="5377" max="5377" width="14.42578125" style="97" customWidth="1"/>
    <col min="5378" max="5378" width="11" style="97" customWidth="1"/>
    <col min="5379" max="5380" width="13.85546875" style="97" customWidth="1"/>
    <col min="5381" max="5381" width="12.140625" style="97" customWidth="1"/>
    <col min="5382" max="5382" width="13.85546875" style="97" customWidth="1"/>
    <col min="5383" max="5383" width="11.5703125" style="97" customWidth="1"/>
    <col min="5384" max="5384" width="15.140625" style="97" customWidth="1"/>
    <col min="5385" max="5385" width="13.85546875" style="97" customWidth="1"/>
    <col min="5386" max="5386" width="10.5703125" style="97" customWidth="1"/>
    <col min="5387" max="5387" width="13.85546875" style="97" customWidth="1"/>
    <col min="5388" max="5388" width="11.7109375" style="97" customWidth="1"/>
    <col min="5389" max="5389" width="0" style="97" hidden="1" customWidth="1"/>
    <col min="5390" max="5390" width="35.140625" style="97" customWidth="1"/>
    <col min="5391" max="5391" width="36.28515625" style="97" customWidth="1"/>
    <col min="5392" max="5624" width="9.140625" style="97"/>
    <col min="5625" max="5625" width="3.5703125" style="97" customWidth="1"/>
    <col min="5626" max="5626" width="25.7109375" style="97" customWidth="1"/>
    <col min="5627" max="5627" width="11.5703125" style="97" customWidth="1"/>
    <col min="5628" max="5628" width="18.42578125" style="97" customWidth="1"/>
    <col min="5629" max="5629" width="10.140625" style="97" customWidth="1"/>
    <col min="5630" max="5630" width="15.5703125" style="97" customWidth="1"/>
    <col min="5631" max="5631" width="16" style="97" customWidth="1"/>
    <col min="5632" max="5632" width="7" style="97" customWidth="1"/>
    <col min="5633" max="5633" width="14.42578125" style="97" customWidth="1"/>
    <col min="5634" max="5634" width="11" style="97" customWidth="1"/>
    <col min="5635" max="5636" width="13.85546875" style="97" customWidth="1"/>
    <col min="5637" max="5637" width="12.140625" style="97" customWidth="1"/>
    <col min="5638" max="5638" width="13.85546875" style="97" customWidth="1"/>
    <col min="5639" max="5639" width="11.5703125" style="97" customWidth="1"/>
    <col min="5640" max="5640" width="15.140625" style="97" customWidth="1"/>
    <col min="5641" max="5641" width="13.85546875" style="97" customWidth="1"/>
    <col min="5642" max="5642" width="10.5703125" style="97" customWidth="1"/>
    <col min="5643" max="5643" width="13.85546875" style="97" customWidth="1"/>
    <col min="5644" max="5644" width="11.7109375" style="97" customWidth="1"/>
    <col min="5645" max="5645" width="0" style="97" hidden="1" customWidth="1"/>
    <col min="5646" max="5646" width="35.140625" style="97" customWidth="1"/>
    <col min="5647" max="5647" width="36.28515625" style="97" customWidth="1"/>
    <col min="5648" max="5880" width="9.140625" style="97"/>
    <col min="5881" max="5881" width="3.5703125" style="97" customWidth="1"/>
    <col min="5882" max="5882" width="25.7109375" style="97" customWidth="1"/>
    <col min="5883" max="5883" width="11.5703125" style="97" customWidth="1"/>
    <col min="5884" max="5884" width="18.42578125" style="97" customWidth="1"/>
    <col min="5885" max="5885" width="10.140625" style="97" customWidth="1"/>
    <col min="5886" max="5886" width="15.5703125" style="97" customWidth="1"/>
    <col min="5887" max="5887" width="16" style="97" customWidth="1"/>
    <col min="5888" max="5888" width="7" style="97" customWidth="1"/>
    <col min="5889" max="5889" width="14.42578125" style="97" customWidth="1"/>
    <col min="5890" max="5890" width="11" style="97" customWidth="1"/>
    <col min="5891" max="5892" width="13.85546875" style="97" customWidth="1"/>
    <col min="5893" max="5893" width="12.140625" style="97" customWidth="1"/>
    <col min="5894" max="5894" width="13.85546875" style="97" customWidth="1"/>
    <col min="5895" max="5895" width="11.5703125" style="97" customWidth="1"/>
    <col min="5896" max="5896" width="15.140625" style="97" customWidth="1"/>
    <col min="5897" max="5897" width="13.85546875" style="97" customWidth="1"/>
    <col min="5898" max="5898" width="10.5703125" style="97" customWidth="1"/>
    <col min="5899" max="5899" width="13.85546875" style="97" customWidth="1"/>
    <col min="5900" max="5900" width="11.7109375" style="97" customWidth="1"/>
    <col min="5901" max="5901" width="0" style="97" hidden="1" customWidth="1"/>
    <col min="5902" max="5902" width="35.140625" style="97" customWidth="1"/>
    <col min="5903" max="5903" width="36.28515625" style="97" customWidth="1"/>
    <col min="5904" max="6136" width="9.140625" style="97"/>
    <col min="6137" max="6137" width="3.5703125" style="97" customWidth="1"/>
    <col min="6138" max="6138" width="25.7109375" style="97" customWidth="1"/>
    <col min="6139" max="6139" width="11.5703125" style="97" customWidth="1"/>
    <col min="6140" max="6140" width="18.42578125" style="97" customWidth="1"/>
    <col min="6141" max="6141" width="10.140625" style="97" customWidth="1"/>
    <col min="6142" max="6142" width="15.5703125" style="97" customWidth="1"/>
    <col min="6143" max="6143" width="16" style="97" customWidth="1"/>
    <col min="6144" max="6144" width="7" style="97" customWidth="1"/>
    <col min="6145" max="6145" width="14.42578125" style="97" customWidth="1"/>
    <col min="6146" max="6146" width="11" style="97" customWidth="1"/>
    <col min="6147" max="6148" width="13.85546875" style="97" customWidth="1"/>
    <col min="6149" max="6149" width="12.140625" style="97" customWidth="1"/>
    <col min="6150" max="6150" width="13.85546875" style="97" customWidth="1"/>
    <col min="6151" max="6151" width="11.5703125" style="97" customWidth="1"/>
    <col min="6152" max="6152" width="15.140625" style="97" customWidth="1"/>
    <col min="6153" max="6153" width="13.85546875" style="97" customWidth="1"/>
    <col min="6154" max="6154" width="10.5703125" style="97" customWidth="1"/>
    <col min="6155" max="6155" width="13.85546875" style="97" customWidth="1"/>
    <col min="6156" max="6156" width="11.7109375" style="97" customWidth="1"/>
    <col min="6157" max="6157" width="0" style="97" hidden="1" customWidth="1"/>
    <col min="6158" max="6158" width="35.140625" style="97" customWidth="1"/>
    <col min="6159" max="6159" width="36.28515625" style="97" customWidth="1"/>
    <col min="6160" max="6392" width="9.140625" style="97"/>
    <col min="6393" max="6393" width="3.5703125" style="97" customWidth="1"/>
    <col min="6394" max="6394" width="25.7109375" style="97" customWidth="1"/>
    <col min="6395" max="6395" width="11.5703125" style="97" customWidth="1"/>
    <col min="6396" max="6396" width="18.42578125" style="97" customWidth="1"/>
    <col min="6397" max="6397" width="10.140625" style="97" customWidth="1"/>
    <col min="6398" max="6398" width="15.5703125" style="97" customWidth="1"/>
    <col min="6399" max="6399" width="16" style="97" customWidth="1"/>
    <col min="6400" max="6400" width="7" style="97" customWidth="1"/>
    <col min="6401" max="6401" width="14.42578125" style="97" customWidth="1"/>
    <col min="6402" max="6402" width="11" style="97" customWidth="1"/>
    <col min="6403" max="6404" width="13.85546875" style="97" customWidth="1"/>
    <col min="6405" max="6405" width="12.140625" style="97" customWidth="1"/>
    <col min="6406" max="6406" width="13.85546875" style="97" customWidth="1"/>
    <col min="6407" max="6407" width="11.5703125" style="97" customWidth="1"/>
    <col min="6408" max="6408" width="15.140625" style="97" customWidth="1"/>
    <col min="6409" max="6409" width="13.85546875" style="97" customWidth="1"/>
    <col min="6410" max="6410" width="10.5703125" style="97" customWidth="1"/>
    <col min="6411" max="6411" width="13.85546875" style="97" customWidth="1"/>
    <col min="6412" max="6412" width="11.7109375" style="97" customWidth="1"/>
    <col min="6413" max="6413" width="0" style="97" hidden="1" customWidth="1"/>
    <col min="6414" max="6414" width="35.140625" style="97" customWidth="1"/>
    <col min="6415" max="6415" width="36.28515625" style="97" customWidth="1"/>
    <col min="6416" max="6648" width="9.140625" style="97"/>
    <col min="6649" max="6649" width="3.5703125" style="97" customWidth="1"/>
    <col min="6650" max="6650" width="25.7109375" style="97" customWidth="1"/>
    <col min="6651" max="6651" width="11.5703125" style="97" customWidth="1"/>
    <col min="6652" max="6652" width="18.42578125" style="97" customWidth="1"/>
    <col min="6653" max="6653" width="10.140625" style="97" customWidth="1"/>
    <col min="6654" max="6654" width="15.5703125" style="97" customWidth="1"/>
    <col min="6655" max="6655" width="16" style="97" customWidth="1"/>
    <col min="6656" max="6656" width="7" style="97" customWidth="1"/>
    <col min="6657" max="6657" width="14.42578125" style="97" customWidth="1"/>
    <col min="6658" max="6658" width="11" style="97" customWidth="1"/>
    <col min="6659" max="6660" width="13.85546875" style="97" customWidth="1"/>
    <col min="6661" max="6661" width="12.140625" style="97" customWidth="1"/>
    <col min="6662" max="6662" width="13.85546875" style="97" customWidth="1"/>
    <col min="6663" max="6663" width="11.5703125" style="97" customWidth="1"/>
    <col min="6664" max="6664" width="15.140625" style="97" customWidth="1"/>
    <col min="6665" max="6665" width="13.85546875" style="97" customWidth="1"/>
    <col min="6666" max="6666" width="10.5703125" style="97" customWidth="1"/>
    <col min="6667" max="6667" width="13.85546875" style="97" customWidth="1"/>
    <col min="6668" max="6668" width="11.7109375" style="97" customWidth="1"/>
    <col min="6669" max="6669" width="0" style="97" hidden="1" customWidth="1"/>
    <col min="6670" max="6670" width="35.140625" style="97" customWidth="1"/>
    <col min="6671" max="6671" width="36.28515625" style="97" customWidth="1"/>
    <col min="6672" max="6904" width="9.140625" style="97"/>
    <col min="6905" max="6905" width="3.5703125" style="97" customWidth="1"/>
    <col min="6906" max="6906" width="25.7109375" style="97" customWidth="1"/>
    <col min="6907" max="6907" width="11.5703125" style="97" customWidth="1"/>
    <col min="6908" max="6908" width="18.42578125" style="97" customWidth="1"/>
    <col min="6909" max="6909" width="10.140625" style="97" customWidth="1"/>
    <col min="6910" max="6910" width="15.5703125" style="97" customWidth="1"/>
    <col min="6911" max="6911" width="16" style="97" customWidth="1"/>
    <col min="6912" max="6912" width="7" style="97" customWidth="1"/>
    <col min="6913" max="6913" width="14.42578125" style="97" customWidth="1"/>
    <col min="6914" max="6914" width="11" style="97" customWidth="1"/>
    <col min="6915" max="6916" width="13.85546875" style="97" customWidth="1"/>
    <col min="6917" max="6917" width="12.140625" style="97" customWidth="1"/>
    <col min="6918" max="6918" width="13.85546875" style="97" customWidth="1"/>
    <col min="6919" max="6919" width="11.5703125" style="97" customWidth="1"/>
    <col min="6920" max="6920" width="15.140625" style="97" customWidth="1"/>
    <col min="6921" max="6921" width="13.85546875" style="97" customWidth="1"/>
    <col min="6922" max="6922" width="10.5703125" style="97" customWidth="1"/>
    <col min="6923" max="6923" width="13.85546875" style="97" customWidth="1"/>
    <col min="6924" max="6924" width="11.7109375" style="97" customWidth="1"/>
    <col min="6925" max="6925" width="0" style="97" hidden="1" customWidth="1"/>
    <col min="6926" max="6926" width="35.140625" style="97" customWidth="1"/>
    <col min="6927" max="6927" width="36.28515625" style="97" customWidth="1"/>
    <col min="6928" max="7160" width="9.140625" style="97"/>
    <col min="7161" max="7161" width="3.5703125" style="97" customWidth="1"/>
    <col min="7162" max="7162" width="25.7109375" style="97" customWidth="1"/>
    <col min="7163" max="7163" width="11.5703125" style="97" customWidth="1"/>
    <col min="7164" max="7164" width="18.42578125" style="97" customWidth="1"/>
    <col min="7165" max="7165" width="10.140625" style="97" customWidth="1"/>
    <col min="7166" max="7166" width="15.5703125" style="97" customWidth="1"/>
    <col min="7167" max="7167" width="16" style="97" customWidth="1"/>
    <col min="7168" max="7168" width="7" style="97" customWidth="1"/>
    <col min="7169" max="7169" width="14.42578125" style="97" customWidth="1"/>
    <col min="7170" max="7170" width="11" style="97" customWidth="1"/>
    <col min="7171" max="7172" width="13.85546875" style="97" customWidth="1"/>
    <col min="7173" max="7173" width="12.140625" style="97" customWidth="1"/>
    <col min="7174" max="7174" width="13.85546875" style="97" customWidth="1"/>
    <col min="7175" max="7175" width="11.5703125" style="97" customWidth="1"/>
    <col min="7176" max="7176" width="15.140625" style="97" customWidth="1"/>
    <col min="7177" max="7177" width="13.85546875" style="97" customWidth="1"/>
    <col min="7178" max="7178" width="10.5703125" style="97" customWidth="1"/>
    <col min="7179" max="7179" width="13.85546875" style="97" customWidth="1"/>
    <col min="7180" max="7180" width="11.7109375" style="97" customWidth="1"/>
    <col min="7181" max="7181" width="0" style="97" hidden="1" customWidth="1"/>
    <col min="7182" max="7182" width="35.140625" style="97" customWidth="1"/>
    <col min="7183" max="7183" width="36.28515625" style="97" customWidth="1"/>
    <col min="7184" max="7416" width="9.140625" style="97"/>
    <col min="7417" max="7417" width="3.5703125" style="97" customWidth="1"/>
    <col min="7418" max="7418" width="25.7109375" style="97" customWidth="1"/>
    <col min="7419" max="7419" width="11.5703125" style="97" customWidth="1"/>
    <col min="7420" max="7420" width="18.42578125" style="97" customWidth="1"/>
    <col min="7421" max="7421" width="10.140625" style="97" customWidth="1"/>
    <col min="7422" max="7422" width="15.5703125" style="97" customWidth="1"/>
    <col min="7423" max="7423" width="16" style="97" customWidth="1"/>
    <col min="7424" max="7424" width="7" style="97" customWidth="1"/>
    <col min="7425" max="7425" width="14.42578125" style="97" customWidth="1"/>
    <col min="7426" max="7426" width="11" style="97" customWidth="1"/>
    <col min="7427" max="7428" width="13.85546875" style="97" customWidth="1"/>
    <col min="7429" max="7429" width="12.140625" style="97" customWidth="1"/>
    <col min="7430" max="7430" width="13.85546875" style="97" customWidth="1"/>
    <col min="7431" max="7431" width="11.5703125" style="97" customWidth="1"/>
    <col min="7432" max="7432" width="15.140625" style="97" customWidth="1"/>
    <col min="7433" max="7433" width="13.85546875" style="97" customWidth="1"/>
    <col min="7434" max="7434" width="10.5703125" style="97" customWidth="1"/>
    <col min="7435" max="7435" width="13.85546875" style="97" customWidth="1"/>
    <col min="7436" max="7436" width="11.7109375" style="97" customWidth="1"/>
    <col min="7437" max="7437" width="0" style="97" hidden="1" customWidth="1"/>
    <col min="7438" max="7438" width="35.140625" style="97" customWidth="1"/>
    <col min="7439" max="7439" width="36.28515625" style="97" customWidth="1"/>
    <col min="7440" max="7672" width="9.140625" style="97"/>
    <col min="7673" max="7673" width="3.5703125" style="97" customWidth="1"/>
    <col min="7674" max="7674" width="25.7109375" style="97" customWidth="1"/>
    <col min="7675" max="7675" width="11.5703125" style="97" customWidth="1"/>
    <col min="7676" max="7676" width="18.42578125" style="97" customWidth="1"/>
    <col min="7677" max="7677" width="10.140625" style="97" customWidth="1"/>
    <col min="7678" max="7678" width="15.5703125" style="97" customWidth="1"/>
    <col min="7679" max="7679" width="16" style="97" customWidth="1"/>
    <col min="7680" max="7680" width="7" style="97" customWidth="1"/>
    <col min="7681" max="7681" width="14.42578125" style="97" customWidth="1"/>
    <col min="7682" max="7682" width="11" style="97" customWidth="1"/>
    <col min="7683" max="7684" width="13.85546875" style="97" customWidth="1"/>
    <col min="7685" max="7685" width="12.140625" style="97" customWidth="1"/>
    <col min="7686" max="7686" width="13.85546875" style="97" customWidth="1"/>
    <col min="7687" max="7687" width="11.5703125" style="97" customWidth="1"/>
    <col min="7688" max="7688" width="15.140625" style="97" customWidth="1"/>
    <col min="7689" max="7689" width="13.85546875" style="97" customWidth="1"/>
    <col min="7690" max="7690" width="10.5703125" style="97" customWidth="1"/>
    <col min="7691" max="7691" width="13.85546875" style="97" customWidth="1"/>
    <col min="7692" max="7692" width="11.7109375" style="97" customWidth="1"/>
    <col min="7693" max="7693" width="0" style="97" hidden="1" customWidth="1"/>
    <col min="7694" max="7694" width="35.140625" style="97" customWidth="1"/>
    <col min="7695" max="7695" width="36.28515625" style="97" customWidth="1"/>
    <col min="7696" max="7928" width="9.140625" style="97"/>
    <col min="7929" max="7929" width="3.5703125" style="97" customWidth="1"/>
    <col min="7930" max="7930" width="25.7109375" style="97" customWidth="1"/>
    <col min="7931" max="7931" width="11.5703125" style="97" customWidth="1"/>
    <col min="7932" max="7932" width="18.42578125" style="97" customWidth="1"/>
    <col min="7933" max="7933" width="10.140625" style="97" customWidth="1"/>
    <col min="7934" max="7934" width="15.5703125" style="97" customWidth="1"/>
    <col min="7935" max="7935" width="16" style="97" customWidth="1"/>
    <col min="7936" max="7936" width="7" style="97" customWidth="1"/>
    <col min="7937" max="7937" width="14.42578125" style="97" customWidth="1"/>
    <col min="7938" max="7938" width="11" style="97" customWidth="1"/>
    <col min="7939" max="7940" width="13.85546875" style="97" customWidth="1"/>
    <col min="7941" max="7941" width="12.140625" style="97" customWidth="1"/>
    <col min="7942" max="7942" width="13.85546875" style="97" customWidth="1"/>
    <col min="7943" max="7943" width="11.5703125" style="97" customWidth="1"/>
    <col min="7944" max="7944" width="15.140625" style="97" customWidth="1"/>
    <col min="7945" max="7945" width="13.85546875" style="97" customWidth="1"/>
    <col min="7946" max="7946" width="10.5703125" style="97" customWidth="1"/>
    <col min="7947" max="7947" width="13.85546875" style="97" customWidth="1"/>
    <col min="7948" max="7948" width="11.7109375" style="97" customWidth="1"/>
    <col min="7949" max="7949" width="0" style="97" hidden="1" customWidth="1"/>
    <col min="7950" max="7950" width="35.140625" style="97" customWidth="1"/>
    <col min="7951" max="7951" width="36.28515625" style="97" customWidth="1"/>
    <col min="7952" max="8184" width="9.140625" style="97"/>
    <col min="8185" max="8185" width="3.5703125" style="97" customWidth="1"/>
    <col min="8186" max="8186" width="25.7109375" style="97" customWidth="1"/>
    <col min="8187" max="8187" width="11.5703125" style="97" customWidth="1"/>
    <col min="8188" max="8188" width="18.42578125" style="97" customWidth="1"/>
    <col min="8189" max="8189" width="10.140625" style="97" customWidth="1"/>
    <col min="8190" max="8190" width="15.5703125" style="97" customWidth="1"/>
    <col min="8191" max="8191" width="16" style="97" customWidth="1"/>
    <col min="8192" max="8192" width="7" style="97" customWidth="1"/>
    <col min="8193" max="8193" width="14.42578125" style="97" customWidth="1"/>
    <col min="8194" max="8194" width="11" style="97" customWidth="1"/>
    <col min="8195" max="8196" width="13.85546875" style="97" customWidth="1"/>
    <col min="8197" max="8197" width="12.140625" style="97" customWidth="1"/>
    <col min="8198" max="8198" width="13.85546875" style="97" customWidth="1"/>
    <col min="8199" max="8199" width="11.5703125" style="97" customWidth="1"/>
    <col min="8200" max="8200" width="15.140625" style="97" customWidth="1"/>
    <col min="8201" max="8201" width="13.85546875" style="97" customWidth="1"/>
    <col min="8202" max="8202" width="10.5703125" style="97" customWidth="1"/>
    <col min="8203" max="8203" width="13.85546875" style="97" customWidth="1"/>
    <col min="8204" max="8204" width="11.7109375" style="97" customWidth="1"/>
    <col min="8205" max="8205" width="0" style="97" hidden="1" customWidth="1"/>
    <col min="8206" max="8206" width="35.140625" style="97" customWidth="1"/>
    <col min="8207" max="8207" width="36.28515625" style="97" customWidth="1"/>
    <col min="8208" max="8440" width="9.140625" style="97"/>
    <col min="8441" max="8441" width="3.5703125" style="97" customWidth="1"/>
    <col min="8442" max="8442" width="25.7109375" style="97" customWidth="1"/>
    <col min="8443" max="8443" width="11.5703125" style="97" customWidth="1"/>
    <col min="8444" max="8444" width="18.42578125" style="97" customWidth="1"/>
    <col min="8445" max="8445" width="10.140625" style="97" customWidth="1"/>
    <col min="8446" max="8446" width="15.5703125" style="97" customWidth="1"/>
    <col min="8447" max="8447" width="16" style="97" customWidth="1"/>
    <col min="8448" max="8448" width="7" style="97" customWidth="1"/>
    <col min="8449" max="8449" width="14.42578125" style="97" customWidth="1"/>
    <col min="8450" max="8450" width="11" style="97" customWidth="1"/>
    <col min="8451" max="8452" width="13.85546875" style="97" customWidth="1"/>
    <col min="8453" max="8453" width="12.140625" style="97" customWidth="1"/>
    <col min="8454" max="8454" width="13.85546875" style="97" customWidth="1"/>
    <col min="8455" max="8455" width="11.5703125" style="97" customWidth="1"/>
    <col min="8456" max="8456" width="15.140625" style="97" customWidth="1"/>
    <col min="8457" max="8457" width="13.85546875" style="97" customWidth="1"/>
    <col min="8458" max="8458" width="10.5703125" style="97" customWidth="1"/>
    <col min="8459" max="8459" width="13.85546875" style="97" customWidth="1"/>
    <col min="8460" max="8460" width="11.7109375" style="97" customWidth="1"/>
    <col min="8461" max="8461" width="0" style="97" hidden="1" customWidth="1"/>
    <col min="8462" max="8462" width="35.140625" style="97" customWidth="1"/>
    <col min="8463" max="8463" width="36.28515625" style="97" customWidth="1"/>
    <col min="8464" max="8696" width="9.140625" style="97"/>
    <col min="8697" max="8697" width="3.5703125" style="97" customWidth="1"/>
    <col min="8698" max="8698" width="25.7109375" style="97" customWidth="1"/>
    <col min="8699" max="8699" width="11.5703125" style="97" customWidth="1"/>
    <col min="8700" max="8700" width="18.42578125" style="97" customWidth="1"/>
    <col min="8701" max="8701" width="10.140625" style="97" customWidth="1"/>
    <col min="8702" max="8702" width="15.5703125" style="97" customWidth="1"/>
    <col min="8703" max="8703" width="16" style="97" customWidth="1"/>
    <col min="8704" max="8704" width="7" style="97" customWidth="1"/>
    <col min="8705" max="8705" width="14.42578125" style="97" customWidth="1"/>
    <col min="8706" max="8706" width="11" style="97" customWidth="1"/>
    <col min="8707" max="8708" width="13.85546875" style="97" customWidth="1"/>
    <col min="8709" max="8709" width="12.140625" style="97" customWidth="1"/>
    <col min="8710" max="8710" width="13.85546875" style="97" customWidth="1"/>
    <col min="8711" max="8711" width="11.5703125" style="97" customWidth="1"/>
    <col min="8712" max="8712" width="15.140625" style="97" customWidth="1"/>
    <col min="8713" max="8713" width="13.85546875" style="97" customWidth="1"/>
    <col min="8714" max="8714" width="10.5703125" style="97" customWidth="1"/>
    <col min="8715" max="8715" width="13.85546875" style="97" customWidth="1"/>
    <col min="8716" max="8716" width="11.7109375" style="97" customWidth="1"/>
    <col min="8717" max="8717" width="0" style="97" hidden="1" customWidth="1"/>
    <col min="8718" max="8718" width="35.140625" style="97" customWidth="1"/>
    <col min="8719" max="8719" width="36.28515625" style="97" customWidth="1"/>
    <col min="8720" max="8952" width="9.140625" style="97"/>
    <col min="8953" max="8953" width="3.5703125" style="97" customWidth="1"/>
    <col min="8954" max="8954" width="25.7109375" style="97" customWidth="1"/>
    <col min="8955" max="8955" width="11.5703125" style="97" customWidth="1"/>
    <col min="8956" max="8956" width="18.42578125" style="97" customWidth="1"/>
    <col min="8957" max="8957" width="10.140625" style="97" customWidth="1"/>
    <col min="8958" max="8958" width="15.5703125" style="97" customWidth="1"/>
    <col min="8959" max="8959" width="16" style="97" customWidth="1"/>
    <col min="8960" max="8960" width="7" style="97" customWidth="1"/>
    <col min="8961" max="8961" width="14.42578125" style="97" customWidth="1"/>
    <col min="8962" max="8962" width="11" style="97" customWidth="1"/>
    <col min="8963" max="8964" width="13.85546875" style="97" customWidth="1"/>
    <col min="8965" max="8965" width="12.140625" style="97" customWidth="1"/>
    <col min="8966" max="8966" width="13.85546875" style="97" customWidth="1"/>
    <col min="8967" max="8967" width="11.5703125" style="97" customWidth="1"/>
    <col min="8968" max="8968" width="15.140625" style="97" customWidth="1"/>
    <col min="8969" max="8969" width="13.85546875" style="97" customWidth="1"/>
    <col min="8970" max="8970" width="10.5703125" style="97" customWidth="1"/>
    <col min="8971" max="8971" width="13.85546875" style="97" customWidth="1"/>
    <col min="8972" max="8972" width="11.7109375" style="97" customWidth="1"/>
    <col min="8973" max="8973" width="0" style="97" hidden="1" customWidth="1"/>
    <col min="8974" max="8974" width="35.140625" style="97" customWidth="1"/>
    <col min="8975" max="8975" width="36.28515625" style="97" customWidth="1"/>
    <col min="8976" max="9208" width="9.140625" style="97"/>
    <col min="9209" max="9209" width="3.5703125" style="97" customWidth="1"/>
    <col min="9210" max="9210" width="25.7109375" style="97" customWidth="1"/>
    <col min="9211" max="9211" width="11.5703125" style="97" customWidth="1"/>
    <col min="9212" max="9212" width="18.42578125" style="97" customWidth="1"/>
    <col min="9213" max="9213" width="10.140625" style="97" customWidth="1"/>
    <col min="9214" max="9214" width="15.5703125" style="97" customWidth="1"/>
    <col min="9215" max="9215" width="16" style="97" customWidth="1"/>
    <col min="9216" max="9216" width="7" style="97" customWidth="1"/>
    <col min="9217" max="9217" width="14.42578125" style="97" customWidth="1"/>
    <col min="9218" max="9218" width="11" style="97" customWidth="1"/>
    <col min="9219" max="9220" width="13.85546875" style="97" customWidth="1"/>
    <col min="9221" max="9221" width="12.140625" style="97" customWidth="1"/>
    <col min="9222" max="9222" width="13.85546875" style="97" customWidth="1"/>
    <col min="9223" max="9223" width="11.5703125" style="97" customWidth="1"/>
    <col min="9224" max="9224" width="15.140625" style="97" customWidth="1"/>
    <col min="9225" max="9225" width="13.85546875" style="97" customWidth="1"/>
    <col min="9226" max="9226" width="10.5703125" style="97" customWidth="1"/>
    <col min="9227" max="9227" width="13.85546875" style="97" customWidth="1"/>
    <col min="9228" max="9228" width="11.7109375" style="97" customWidth="1"/>
    <col min="9229" max="9229" width="0" style="97" hidden="1" customWidth="1"/>
    <col min="9230" max="9230" width="35.140625" style="97" customWidth="1"/>
    <col min="9231" max="9231" width="36.28515625" style="97" customWidth="1"/>
    <col min="9232" max="9464" width="9.140625" style="97"/>
    <col min="9465" max="9465" width="3.5703125" style="97" customWidth="1"/>
    <col min="9466" max="9466" width="25.7109375" style="97" customWidth="1"/>
    <col min="9467" max="9467" width="11.5703125" style="97" customWidth="1"/>
    <col min="9468" max="9468" width="18.42578125" style="97" customWidth="1"/>
    <col min="9469" max="9469" width="10.140625" style="97" customWidth="1"/>
    <col min="9470" max="9470" width="15.5703125" style="97" customWidth="1"/>
    <col min="9471" max="9471" width="16" style="97" customWidth="1"/>
    <col min="9472" max="9472" width="7" style="97" customWidth="1"/>
    <col min="9473" max="9473" width="14.42578125" style="97" customWidth="1"/>
    <col min="9474" max="9474" width="11" style="97" customWidth="1"/>
    <col min="9475" max="9476" width="13.85546875" style="97" customWidth="1"/>
    <col min="9477" max="9477" width="12.140625" style="97" customWidth="1"/>
    <col min="9478" max="9478" width="13.85546875" style="97" customWidth="1"/>
    <col min="9479" max="9479" width="11.5703125" style="97" customWidth="1"/>
    <col min="9480" max="9480" width="15.140625" style="97" customWidth="1"/>
    <col min="9481" max="9481" width="13.85546875" style="97" customWidth="1"/>
    <col min="9482" max="9482" width="10.5703125" style="97" customWidth="1"/>
    <col min="9483" max="9483" width="13.85546875" style="97" customWidth="1"/>
    <col min="9484" max="9484" width="11.7109375" style="97" customWidth="1"/>
    <col min="9485" max="9485" width="0" style="97" hidden="1" customWidth="1"/>
    <col min="9486" max="9486" width="35.140625" style="97" customWidth="1"/>
    <col min="9487" max="9487" width="36.28515625" style="97" customWidth="1"/>
    <col min="9488" max="9720" width="9.140625" style="97"/>
    <col min="9721" max="9721" width="3.5703125" style="97" customWidth="1"/>
    <col min="9722" max="9722" width="25.7109375" style="97" customWidth="1"/>
    <col min="9723" max="9723" width="11.5703125" style="97" customWidth="1"/>
    <col min="9724" max="9724" width="18.42578125" style="97" customWidth="1"/>
    <col min="9725" max="9725" width="10.140625" style="97" customWidth="1"/>
    <col min="9726" max="9726" width="15.5703125" style="97" customWidth="1"/>
    <col min="9727" max="9727" width="16" style="97" customWidth="1"/>
    <col min="9728" max="9728" width="7" style="97" customWidth="1"/>
    <col min="9729" max="9729" width="14.42578125" style="97" customWidth="1"/>
    <col min="9730" max="9730" width="11" style="97" customWidth="1"/>
    <col min="9731" max="9732" width="13.85546875" style="97" customWidth="1"/>
    <col min="9733" max="9733" width="12.140625" style="97" customWidth="1"/>
    <col min="9734" max="9734" width="13.85546875" style="97" customWidth="1"/>
    <col min="9735" max="9735" width="11.5703125" style="97" customWidth="1"/>
    <col min="9736" max="9736" width="15.140625" style="97" customWidth="1"/>
    <col min="9737" max="9737" width="13.85546875" style="97" customWidth="1"/>
    <col min="9738" max="9738" width="10.5703125" style="97" customWidth="1"/>
    <col min="9739" max="9739" width="13.85546875" style="97" customWidth="1"/>
    <col min="9740" max="9740" width="11.7109375" style="97" customWidth="1"/>
    <col min="9741" max="9741" width="0" style="97" hidden="1" customWidth="1"/>
    <col min="9742" max="9742" width="35.140625" style="97" customWidth="1"/>
    <col min="9743" max="9743" width="36.28515625" style="97" customWidth="1"/>
    <col min="9744" max="9976" width="9.140625" style="97"/>
    <col min="9977" max="9977" width="3.5703125" style="97" customWidth="1"/>
    <col min="9978" max="9978" width="25.7109375" style="97" customWidth="1"/>
    <col min="9979" max="9979" width="11.5703125" style="97" customWidth="1"/>
    <col min="9980" max="9980" width="18.42578125" style="97" customWidth="1"/>
    <col min="9981" max="9981" width="10.140625" style="97" customWidth="1"/>
    <col min="9982" max="9982" width="15.5703125" style="97" customWidth="1"/>
    <col min="9983" max="9983" width="16" style="97" customWidth="1"/>
    <col min="9984" max="9984" width="7" style="97" customWidth="1"/>
    <col min="9985" max="9985" width="14.42578125" style="97" customWidth="1"/>
    <col min="9986" max="9986" width="11" style="97" customWidth="1"/>
    <col min="9987" max="9988" width="13.85546875" style="97" customWidth="1"/>
    <col min="9989" max="9989" width="12.140625" style="97" customWidth="1"/>
    <col min="9990" max="9990" width="13.85546875" style="97" customWidth="1"/>
    <col min="9991" max="9991" width="11.5703125" style="97" customWidth="1"/>
    <col min="9992" max="9992" width="15.140625" style="97" customWidth="1"/>
    <col min="9993" max="9993" width="13.85546875" style="97" customWidth="1"/>
    <col min="9994" max="9994" width="10.5703125" style="97" customWidth="1"/>
    <col min="9995" max="9995" width="13.85546875" style="97" customWidth="1"/>
    <col min="9996" max="9996" width="11.7109375" style="97" customWidth="1"/>
    <col min="9997" max="9997" width="0" style="97" hidden="1" customWidth="1"/>
    <col min="9998" max="9998" width="35.140625" style="97" customWidth="1"/>
    <col min="9999" max="9999" width="36.28515625" style="97" customWidth="1"/>
    <col min="10000" max="10232" width="9.140625" style="97"/>
    <col min="10233" max="10233" width="3.5703125" style="97" customWidth="1"/>
    <col min="10234" max="10234" width="25.7109375" style="97" customWidth="1"/>
    <col min="10235" max="10235" width="11.5703125" style="97" customWidth="1"/>
    <col min="10236" max="10236" width="18.42578125" style="97" customWidth="1"/>
    <col min="10237" max="10237" width="10.140625" style="97" customWidth="1"/>
    <col min="10238" max="10238" width="15.5703125" style="97" customWidth="1"/>
    <col min="10239" max="10239" width="16" style="97" customWidth="1"/>
    <col min="10240" max="10240" width="7" style="97" customWidth="1"/>
    <col min="10241" max="10241" width="14.42578125" style="97" customWidth="1"/>
    <col min="10242" max="10242" width="11" style="97" customWidth="1"/>
    <col min="10243" max="10244" width="13.85546875" style="97" customWidth="1"/>
    <col min="10245" max="10245" width="12.140625" style="97" customWidth="1"/>
    <col min="10246" max="10246" width="13.85546875" style="97" customWidth="1"/>
    <col min="10247" max="10247" width="11.5703125" style="97" customWidth="1"/>
    <col min="10248" max="10248" width="15.140625" style="97" customWidth="1"/>
    <col min="10249" max="10249" width="13.85546875" style="97" customWidth="1"/>
    <col min="10250" max="10250" width="10.5703125" style="97" customWidth="1"/>
    <col min="10251" max="10251" width="13.85546875" style="97" customWidth="1"/>
    <col min="10252" max="10252" width="11.7109375" style="97" customWidth="1"/>
    <col min="10253" max="10253" width="0" style="97" hidden="1" customWidth="1"/>
    <col min="10254" max="10254" width="35.140625" style="97" customWidth="1"/>
    <col min="10255" max="10255" width="36.28515625" style="97" customWidth="1"/>
    <col min="10256" max="10488" width="9.140625" style="97"/>
    <col min="10489" max="10489" width="3.5703125" style="97" customWidth="1"/>
    <col min="10490" max="10490" width="25.7109375" style="97" customWidth="1"/>
    <col min="10491" max="10491" width="11.5703125" style="97" customWidth="1"/>
    <col min="10492" max="10492" width="18.42578125" style="97" customWidth="1"/>
    <col min="10493" max="10493" width="10.140625" style="97" customWidth="1"/>
    <col min="10494" max="10494" width="15.5703125" style="97" customWidth="1"/>
    <col min="10495" max="10495" width="16" style="97" customWidth="1"/>
    <col min="10496" max="10496" width="7" style="97" customWidth="1"/>
    <col min="10497" max="10497" width="14.42578125" style="97" customWidth="1"/>
    <col min="10498" max="10498" width="11" style="97" customWidth="1"/>
    <col min="10499" max="10500" width="13.85546875" style="97" customWidth="1"/>
    <col min="10501" max="10501" width="12.140625" style="97" customWidth="1"/>
    <col min="10502" max="10502" width="13.85546875" style="97" customWidth="1"/>
    <col min="10503" max="10503" width="11.5703125" style="97" customWidth="1"/>
    <col min="10504" max="10504" width="15.140625" style="97" customWidth="1"/>
    <col min="10505" max="10505" width="13.85546875" style="97" customWidth="1"/>
    <col min="10506" max="10506" width="10.5703125" style="97" customWidth="1"/>
    <col min="10507" max="10507" width="13.85546875" style="97" customWidth="1"/>
    <col min="10508" max="10508" width="11.7109375" style="97" customWidth="1"/>
    <col min="10509" max="10509" width="0" style="97" hidden="1" customWidth="1"/>
    <col min="10510" max="10510" width="35.140625" style="97" customWidth="1"/>
    <col min="10511" max="10511" width="36.28515625" style="97" customWidth="1"/>
    <col min="10512" max="10744" width="9.140625" style="97"/>
    <col min="10745" max="10745" width="3.5703125" style="97" customWidth="1"/>
    <col min="10746" max="10746" width="25.7109375" style="97" customWidth="1"/>
    <col min="10747" max="10747" width="11.5703125" style="97" customWidth="1"/>
    <col min="10748" max="10748" width="18.42578125" style="97" customWidth="1"/>
    <col min="10749" max="10749" width="10.140625" style="97" customWidth="1"/>
    <col min="10750" max="10750" width="15.5703125" style="97" customWidth="1"/>
    <col min="10751" max="10751" width="16" style="97" customWidth="1"/>
    <col min="10752" max="10752" width="7" style="97" customWidth="1"/>
    <col min="10753" max="10753" width="14.42578125" style="97" customWidth="1"/>
    <col min="10754" max="10754" width="11" style="97" customWidth="1"/>
    <col min="10755" max="10756" width="13.85546875" style="97" customWidth="1"/>
    <col min="10757" max="10757" width="12.140625" style="97" customWidth="1"/>
    <col min="10758" max="10758" width="13.85546875" style="97" customWidth="1"/>
    <col min="10759" max="10759" width="11.5703125" style="97" customWidth="1"/>
    <col min="10760" max="10760" width="15.140625" style="97" customWidth="1"/>
    <col min="10761" max="10761" width="13.85546875" style="97" customWidth="1"/>
    <col min="10762" max="10762" width="10.5703125" style="97" customWidth="1"/>
    <col min="10763" max="10763" width="13.85546875" style="97" customWidth="1"/>
    <col min="10764" max="10764" width="11.7109375" style="97" customWidth="1"/>
    <col min="10765" max="10765" width="0" style="97" hidden="1" customWidth="1"/>
    <col min="10766" max="10766" width="35.140625" style="97" customWidth="1"/>
    <col min="10767" max="10767" width="36.28515625" style="97" customWidth="1"/>
    <col min="10768" max="11000" width="9.140625" style="97"/>
    <col min="11001" max="11001" width="3.5703125" style="97" customWidth="1"/>
    <col min="11002" max="11002" width="25.7109375" style="97" customWidth="1"/>
    <col min="11003" max="11003" width="11.5703125" style="97" customWidth="1"/>
    <col min="11004" max="11004" width="18.42578125" style="97" customWidth="1"/>
    <col min="11005" max="11005" width="10.140625" style="97" customWidth="1"/>
    <col min="11006" max="11006" width="15.5703125" style="97" customWidth="1"/>
    <col min="11007" max="11007" width="16" style="97" customWidth="1"/>
    <col min="11008" max="11008" width="7" style="97" customWidth="1"/>
    <col min="11009" max="11009" width="14.42578125" style="97" customWidth="1"/>
    <col min="11010" max="11010" width="11" style="97" customWidth="1"/>
    <col min="11011" max="11012" width="13.85546875" style="97" customWidth="1"/>
    <col min="11013" max="11013" width="12.140625" style="97" customWidth="1"/>
    <col min="11014" max="11014" width="13.85546875" style="97" customWidth="1"/>
    <col min="11015" max="11015" width="11.5703125" style="97" customWidth="1"/>
    <col min="11016" max="11016" width="15.140625" style="97" customWidth="1"/>
    <col min="11017" max="11017" width="13.85546875" style="97" customWidth="1"/>
    <col min="11018" max="11018" width="10.5703125" style="97" customWidth="1"/>
    <col min="11019" max="11019" width="13.85546875" style="97" customWidth="1"/>
    <col min="11020" max="11020" width="11.7109375" style="97" customWidth="1"/>
    <col min="11021" max="11021" width="0" style="97" hidden="1" customWidth="1"/>
    <col min="11022" max="11022" width="35.140625" style="97" customWidth="1"/>
    <col min="11023" max="11023" width="36.28515625" style="97" customWidth="1"/>
    <col min="11024" max="11256" width="9.140625" style="97"/>
    <col min="11257" max="11257" width="3.5703125" style="97" customWidth="1"/>
    <col min="11258" max="11258" width="25.7109375" style="97" customWidth="1"/>
    <col min="11259" max="11259" width="11.5703125" style="97" customWidth="1"/>
    <col min="11260" max="11260" width="18.42578125" style="97" customWidth="1"/>
    <col min="11261" max="11261" width="10.140625" style="97" customWidth="1"/>
    <col min="11262" max="11262" width="15.5703125" style="97" customWidth="1"/>
    <col min="11263" max="11263" width="16" style="97" customWidth="1"/>
    <col min="11264" max="11264" width="7" style="97" customWidth="1"/>
    <col min="11265" max="11265" width="14.42578125" style="97" customWidth="1"/>
    <col min="11266" max="11266" width="11" style="97" customWidth="1"/>
    <col min="11267" max="11268" width="13.85546875" style="97" customWidth="1"/>
    <col min="11269" max="11269" width="12.140625" style="97" customWidth="1"/>
    <col min="11270" max="11270" width="13.85546875" style="97" customWidth="1"/>
    <col min="11271" max="11271" width="11.5703125" style="97" customWidth="1"/>
    <col min="11272" max="11272" width="15.140625" style="97" customWidth="1"/>
    <col min="11273" max="11273" width="13.85546875" style="97" customWidth="1"/>
    <col min="11274" max="11274" width="10.5703125" style="97" customWidth="1"/>
    <col min="11275" max="11275" width="13.85546875" style="97" customWidth="1"/>
    <col min="11276" max="11276" width="11.7109375" style="97" customWidth="1"/>
    <col min="11277" max="11277" width="0" style="97" hidden="1" customWidth="1"/>
    <col min="11278" max="11278" width="35.140625" style="97" customWidth="1"/>
    <col min="11279" max="11279" width="36.28515625" style="97" customWidth="1"/>
    <col min="11280" max="11512" width="9.140625" style="97"/>
    <col min="11513" max="11513" width="3.5703125" style="97" customWidth="1"/>
    <col min="11514" max="11514" width="25.7109375" style="97" customWidth="1"/>
    <col min="11515" max="11515" width="11.5703125" style="97" customWidth="1"/>
    <col min="11516" max="11516" width="18.42578125" style="97" customWidth="1"/>
    <col min="11517" max="11517" width="10.140625" style="97" customWidth="1"/>
    <col min="11518" max="11518" width="15.5703125" style="97" customWidth="1"/>
    <col min="11519" max="11519" width="16" style="97" customWidth="1"/>
    <col min="11520" max="11520" width="7" style="97" customWidth="1"/>
    <col min="11521" max="11521" width="14.42578125" style="97" customWidth="1"/>
    <col min="11522" max="11522" width="11" style="97" customWidth="1"/>
    <col min="11523" max="11524" width="13.85546875" style="97" customWidth="1"/>
    <col min="11525" max="11525" width="12.140625" style="97" customWidth="1"/>
    <col min="11526" max="11526" width="13.85546875" style="97" customWidth="1"/>
    <col min="11527" max="11527" width="11.5703125" style="97" customWidth="1"/>
    <col min="11528" max="11528" width="15.140625" style="97" customWidth="1"/>
    <col min="11529" max="11529" width="13.85546875" style="97" customWidth="1"/>
    <col min="11530" max="11530" width="10.5703125" style="97" customWidth="1"/>
    <col min="11531" max="11531" width="13.85546875" style="97" customWidth="1"/>
    <col min="11532" max="11532" width="11.7109375" style="97" customWidth="1"/>
    <col min="11533" max="11533" width="0" style="97" hidden="1" customWidth="1"/>
    <col min="11534" max="11534" width="35.140625" style="97" customWidth="1"/>
    <col min="11535" max="11535" width="36.28515625" style="97" customWidth="1"/>
    <col min="11536" max="11768" width="9.140625" style="97"/>
    <col min="11769" max="11769" width="3.5703125" style="97" customWidth="1"/>
    <col min="11770" max="11770" width="25.7109375" style="97" customWidth="1"/>
    <col min="11771" max="11771" width="11.5703125" style="97" customWidth="1"/>
    <col min="11772" max="11772" width="18.42578125" style="97" customWidth="1"/>
    <col min="11773" max="11773" width="10.140625" style="97" customWidth="1"/>
    <col min="11774" max="11774" width="15.5703125" style="97" customWidth="1"/>
    <col min="11775" max="11775" width="16" style="97" customWidth="1"/>
    <col min="11776" max="11776" width="7" style="97" customWidth="1"/>
    <col min="11777" max="11777" width="14.42578125" style="97" customWidth="1"/>
    <col min="11778" max="11778" width="11" style="97" customWidth="1"/>
    <col min="11779" max="11780" width="13.85546875" style="97" customWidth="1"/>
    <col min="11781" max="11781" width="12.140625" style="97" customWidth="1"/>
    <col min="11782" max="11782" width="13.85546875" style="97" customWidth="1"/>
    <col min="11783" max="11783" width="11.5703125" style="97" customWidth="1"/>
    <col min="11784" max="11784" width="15.140625" style="97" customWidth="1"/>
    <col min="11785" max="11785" width="13.85546875" style="97" customWidth="1"/>
    <col min="11786" max="11786" width="10.5703125" style="97" customWidth="1"/>
    <col min="11787" max="11787" width="13.85546875" style="97" customWidth="1"/>
    <col min="11788" max="11788" width="11.7109375" style="97" customWidth="1"/>
    <col min="11789" max="11789" width="0" style="97" hidden="1" customWidth="1"/>
    <col min="11790" max="11790" width="35.140625" style="97" customWidth="1"/>
    <col min="11791" max="11791" width="36.28515625" style="97" customWidth="1"/>
    <col min="11792" max="12024" width="9.140625" style="97"/>
    <col min="12025" max="12025" width="3.5703125" style="97" customWidth="1"/>
    <col min="12026" max="12026" width="25.7109375" style="97" customWidth="1"/>
    <col min="12027" max="12027" width="11.5703125" style="97" customWidth="1"/>
    <col min="12028" max="12028" width="18.42578125" style="97" customWidth="1"/>
    <col min="12029" max="12029" width="10.140625" style="97" customWidth="1"/>
    <col min="12030" max="12030" width="15.5703125" style="97" customWidth="1"/>
    <col min="12031" max="12031" width="16" style="97" customWidth="1"/>
    <col min="12032" max="12032" width="7" style="97" customWidth="1"/>
    <col min="12033" max="12033" width="14.42578125" style="97" customWidth="1"/>
    <col min="12034" max="12034" width="11" style="97" customWidth="1"/>
    <col min="12035" max="12036" width="13.85546875" style="97" customWidth="1"/>
    <col min="12037" max="12037" width="12.140625" style="97" customWidth="1"/>
    <col min="12038" max="12038" width="13.85546875" style="97" customWidth="1"/>
    <col min="12039" max="12039" width="11.5703125" style="97" customWidth="1"/>
    <col min="12040" max="12040" width="15.140625" style="97" customWidth="1"/>
    <col min="12041" max="12041" width="13.85546875" style="97" customWidth="1"/>
    <col min="12042" max="12042" width="10.5703125" style="97" customWidth="1"/>
    <col min="12043" max="12043" width="13.85546875" style="97" customWidth="1"/>
    <col min="12044" max="12044" width="11.7109375" style="97" customWidth="1"/>
    <col min="12045" max="12045" width="0" style="97" hidden="1" customWidth="1"/>
    <col min="12046" max="12046" width="35.140625" style="97" customWidth="1"/>
    <col min="12047" max="12047" width="36.28515625" style="97" customWidth="1"/>
    <col min="12048" max="12280" width="9.140625" style="97"/>
    <col min="12281" max="12281" width="3.5703125" style="97" customWidth="1"/>
    <col min="12282" max="12282" width="25.7109375" style="97" customWidth="1"/>
    <col min="12283" max="12283" width="11.5703125" style="97" customWidth="1"/>
    <col min="12284" max="12284" width="18.42578125" style="97" customWidth="1"/>
    <col min="12285" max="12285" width="10.140625" style="97" customWidth="1"/>
    <col min="12286" max="12286" width="15.5703125" style="97" customWidth="1"/>
    <col min="12287" max="12287" width="16" style="97" customWidth="1"/>
    <col min="12288" max="12288" width="7" style="97" customWidth="1"/>
    <col min="12289" max="12289" width="14.42578125" style="97" customWidth="1"/>
    <col min="12290" max="12290" width="11" style="97" customWidth="1"/>
    <col min="12291" max="12292" width="13.85546875" style="97" customWidth="1"/>
    <col min="12293" max="12293" width="12.140625" style="97" customWidth="1"/>
    <col min="12294" max="12294" width="13.85546875" style="97" customWidth="1"/>
    <col min="12295" max="12295" width="11.5703125" style="97" customWidth="1"/>
    <col min="12296" max="12296" width="15.140625" style="97" customWidth="1"/>
    <col min="12297" max="12297" width="13.85546875" style="97" customWidth="1"/>
    <col min="12298" max="12298" width="10.5703125" style="97" customWidth="1"/>
    <col min="12299" max="12299" width="13.85546875" style="97" customWidth="1"/>
    <col min="12300" max="12300" width="11.7109375" style="97" customWidth="1"/>
    <col min="12301" max="12301" width="0" style="97" hidden="1" customWidth="1"/>
    <col min="12302" max="12302" width="35.140625" style="97" customWidth="1"/>
    <col min="12303" max="12303" width="36.28515625" style="97" customWidth="1"/>
    <col min="12304" max="12536" width="9.140625" style="97"/>
    <col min="12537" max="12537" width="3.5703125" style="97" customWidth="1"/>
    <col min="12538" max="12538" width="25.7109375" style="97" customWidth="1"/>
    <col min="12539" max="12539" width="11.5703125" style="97" customWidth="1"/>
    <col min="12540" max="12540" width="18.42578125" style="97" customWidth="1"/>
    <col min="12541" max="12541" width="10.140625" style="97" customWidth="1"/>
    <col min="12542" max="12542" width="15.5703125" style="97" customWidth="1"/>
    <col min="12543" max="12543" width="16" style="97" customWidth="1"/>
    <col min="12544" max="12544" width="7" style="97" customWidth="1"/>
    <col min="12545" max="12545" width="14.42578125" style="97" customWidth="1"/>
    <col min="12546" max="12546" width="11" style="97" customWidth="1"/>
    <col min="12547" max="12548" width="13.85546875" style="97" customWidth="1"/>
    <col min="12549" max="12549" width="12.140625" style="97" customWidth="1"/>
    <col min="12550" max="12550" width="13.85546875" style="97" customWidth="1"/>
    <col min="12551" max="12551" width="11.5703125" style="97" customWidth="1"/>
    <col min="12552" max="12552" width="15.140625" style="97" customWidth="1"/>
    <col min="12553" max="12553" width="13.85546875" style="97" customWidth="1"/>
    <col min="12554" max="12554" width="10.5703125" style="97" customWidth="1"/>
    <col min="12555" max="12555" width="13.85546875" style="97" customWidth="1"/>
    <col min="12556" max="12556" width="11.7109375" style="97" customWidth="1"/>
    <col min="12557" max="12557" width="0" style="97" hidden="1" customWidth="1"/>
    <col min="12558" max="12558" width="35.140625" style="97" customWidth="1"/>
    <col min="12559" max="12559" width="36.28515625" style="97" customWidth="1"/>
    <col min="12560" max="12792" width="9.140625" style="97"/>
    <col min="12793" max="12793" width="3.5703125" style="97" customWidth="1"/>
    <col min="12794" max="12794" width="25.7109375" style="97" customWidth="1"/>
    <col min="12795" max="12795" width="11.5703125" style="97" customWidth="1"/>
    <col min="12796" max="12796" width="18.42578125" style="97" customWidth="1"/>
    <col min="12797" max="12797" width="10.140625" style="97" customWidth="1"/>
    <col min="12798" max="12798" width="15.5703125" style="97" customWidth="1"/>
    <col min="12799" max="12799" width="16" style="97" customWidth="1"/>
    <col min="12800" max="12800" width="7" style="97" customWidth="1"/>
    <col min="12801" max="12801" width="14.42578125" style="97" customWidth="1"/>
    <col min="12802" max="12802" width="11" style="97" customWidth="1"/>
    <col min="12803" max="12804" width="13.85546875" style="97" customWidth="1"/>
    <col min="12805" max="12805" width="12.140625" style="97" customWidth="1"/>
    <col min="12806" max="12806" width="13.85546875" style="97" customWidth="1"/>
    <col min="12807" max="12807" width="11.5703125" style="97" customWidth="1"/>
    <col min="12808" max="12808" width="15.140625" style="97" customWidth="1"/>
    <col min="12809" max="12809" width="13.85546875" style="97" customWidth="1"/>
    <col min="12810" max="12810" width="10.5703125" style="97" customWidth="1"/>
    <col min="12811" max="12811" width="13.85546875" style="97" customWidth="1"/>
    <col min="12812" max="12812" width="11.7109375" style="97" customWidth="1"/>
    <col min="12813" max="12813" width="0" style="97" hidden="1" customWidth="1"/>
    <col min="12814" max="12814" width="35.140625" style="97" customWidth="1"/>
    <col min="12815" max="12815" width="36.28515625" style="97" customWidth="1"/>
    <col min="12816" max="13048" width="9.140625" style="97"/>
    <col min="13049" max="13049" width="3.5703125" style="97" customWidth="1"/>
    <col min="13050" max="13050" width="25.7109375" style="97" customWidth="1"/>
    <col min="13051" max="13051" width="11.5703125" style="97" customWidth="1"/>
    <col min="13052" max="13052" width="18.42578125" style="97" customWidth="1"/>
    <col min="13053" max="13053" width="10.140625" style="97" customWidth="1"/>
    <col min="13054" max="13054" width="15.5703125" style="97" customWidth="1"/>
    <col min="13055" max="13055" width="16" style="97" customWidth="1"/>
    <col min="13056" max="13056" width="7" style="97" customWidth="1"/>
    <col min="13057" max="13057" width="14.42578125" style="97" customWidth="1"/>
    <col min="13058" max="13058" width="11" style="97" customWidth="1"/>
    <col min="13059" max="13060" width="13.85546875" style="97" customWidth="1"/>
    <col min="13061" max="13061" width="12.140625" style="97" customWidth="1"/>
    <col min="13062" max="13062" width="13.85546875" style="97" customWidth="1"/>
    <col min="13063" max="13063" width="11.5703125" style="97" customWidth="1"/>
    <col min="13064" max="13064" width="15.140625" style="97" customWidth="1"/>
    <col min="13065" max="13065" width="13.85546875" style="97" customWidth="1"/>
    <col min="13066" max="13066" width="10.5703125" style="97" customWidth="1"/>
    <col min="13067" max="13067" width="13.85546875" style="97" customWidth="1"/>
    <col min="13068" max="13068" width="11.7109375" style="97" customWidth="1"/>
    <col min="13069" max="13069" width="0" style="97" hidden="1" customWidth="1"/>
    <col min="13070" max="13070" width="35.140625" style="97" customWidth="1"/>
    <col min="13071" max="13071" width="36.28515625" style="97" customWidth="1"/>
    <col min="13072" max="13304" width="9.140625" style="97"/>
    <col min="13305" max="13305" width="3.5703125" style="97" customWidth="1"/>
    <col min="13306" max="13306" width="25.7109375" style="97" customWidth="1"/>
    <col min="13307" max="13307" width="11.5703125" style="97" customWidth="1"/>
    <col min="13308" max="13308" width="18.42578125" style="97" customWidth="1"/>
    <col min="13309" max="13309" width="10.140625" style="97" customWidth="1"/>
    <col min="13310" max="13310" width="15.5703125" style="97" customWidth="1"/>
    <col min="13311" max="13311" width="16" style="97" customWidth="1"/>
    <col min="13312" max="13312" width="7" style="97" customWidth="1"/>
    <col min="13313" max="13313" width="14.42578125" style="97" customWidth="1"/>
    <col min="13314" max="13314" width="11" style="97" customWidth="1"/>
    <col min="13315" max="13316" width="13.85546875" style="97" customWidth="1"/>
    <col min="13317" max="13317" width="12.140625" style="97" customWidth="1"/>
    <col min="13318" max="13318" width="13.85546875" style="97" customWidth="1"/>
    <col min="13319" max="13319" width="11.5703125" style="97" customWidth="1"/>
    <col min="13320" max="13320" width="15.140625" style="97" customWidth="1"/>
    <col min="13321" max="13321" width="13.85546875" style="97" customWidth="1"/>
    <col min="13322" max="13322" width="10.5703125" style="97" customWidth="1"/>
    <col min="13323" max="13323" width="13.85546875" style="97" customWidth="1"/>
    <col min="13324" max="13324" width="11.7109375" style="97" customWidth="1"/>
    <col min="13325" max="13325" width="0" style="97" hidden="1" customWidth="1"/>
    <col min="13326" max="13326" width="35.140625" style="97" customWidth="1"/>
    <col min="13327" max="13327" width="36.28515625" style="97" customWidth="1"/>
    <col min="13328" max="13560" width="9.140625" style="97"/>
    <col min="13561" max="13561" width="3.5703125" style="97" customWidth="1"/>
    <col min="13562" max="13562" width="25.7109375" style="97" customWidth="1"/>
    <col min="13563" max="13563" width="11.5703125" style="97" customWidth="1"/>
    <col min="13564" max="13564" width="18.42578125" style="97" customWidth="1"/>
    <col min="13565" max="13565" width="10.140625" style="97" customWidth="1"/>
    <col min="13566" max="13566" width="15.5703125" style="97" customWidth="1"/>
    <col min="13567" max="13567" width="16" style="97" customWidth="1"/>
    <col min="13568" max="13568" width="7" style="97" customWidth="1"/>
    <col min="13569" max="13569" width="14.42578125" style="97" customWidth="1"/>
    <col min="13570" max="13570" width="11" style="97" customWidth="1"/>
    <col min="13571" max="13572" width="13.85546875" style="97" customWidth="1"/>
    <col min="13573" max="13573" width="12.140625" style="97" customWidth="1"/>
    <col min="13574" max="13574" width="13.85546875" style="97" customWidth="1"/>
    <col min="13575" max="13575" width="11.5703125" style="97" customWidth="1"/>
    <col min="13576" max="13576" width="15.140625" style="97" customWidth="1"/>
    <col min="13577" max="13577" width="13.85546875" style="97" customWidth="1"/>
    <col min="13578" max="13578" width="10.5703125" style="97" customWidth="1"/>
    <col min="13579" max="13579" width="13.85546875" style="97" customWidth="1"/>
    <col min="13580" max="13580" width="11.7109375" style="97" customWidth="1"/>
    <col min="13581" max="13581" width="0" style="97" hidden="1" customWidth="1"/>
    <col min="13582" max="13582" width="35.140625" style="97" customWidth="1"/>
    <col min="13583" max="13583" width="36.28515625" style="97" customWidth="1"/>
    <col min="13584" max="13816" width="9.140625" style="97"/>
    <col min="13817" max="13817" width="3.5703125" style="97" customWidth="1"/>
    <col min="13818" max="13818" width="25.7109375" style="97" customWidth="1"/>
    <col min="13819" max="13819" width="11.5703125" style="97" customWidth="1"/>
    <col min="13820" max="13820" width="18.42578125" style="97" customWidth="1"/>
    <col min="13821" max="13821" width="10.140625" style="97" customWidth="1"/>
    <col min="13822" max="13822" width="15.5703125" style="97" customWidth="1"/>
    <col min="13823" max="13823" width="16" style="97" customWidth="1"/>
    <col min="13824" max="13824" width="7" style="97" customWidth="1"/>
    <col min="13825" max="13825" width="14.42578125" style="97" customWidth="1"/>
    <col min="13826" max="13826" width="11" style="97" customWidth="1"/>
    <col min="13827" max="13828" width="13.85546875" style="97" customWidth="1"/>
    <col min="13829" max="13829" width="12.140625" style="97" customWidth="1"/>
    <col min="13830" max="13830" width="13.85546875" style="97" customWidth="1"/>
    <col min="13831" max="13831" width="11.5703125" style="97" customWidth="1"/>
    <col min="13832" max="13832" width="15.140625" style="97" customWidth="1"/>
    <col min="13833" max="13833" width="13.85546875" style="97" customWidth="1"/>
    <col min="13834" max="13834" width="10.5703125" style="97" customWidth="1"/>
    <col min="13835" max="13835" width="13.85546875" style="97" customWidth="1"/>
    <col min="13836" max="13836" width="11.7109375" style="97" customWidth="1"/>
    <col min="13837" max="13837" width="0" style="97" hidden="1" customWidth="1"/>
    <col min="13838" max="13838" width="35.140625" style="97" customWidth="1"/>
    <col min="13839" max="13839" width="36.28515625" style="97" customWidth="1"/>
    <col min="13840" max="14072" width="9.140625" style="97"/>
    <col min="14073" max="14073" width="3.5703125" style="97" customWidth="1"/>
    <col min="14074" max="14074" width="25.7109375" style="97" customWidth="1"/>
    <col min="14075" max="14075" width="11.5703125" style="97" customWidth="1"/>
    <col min="14076" max="14076" width="18.42578125" style="97" customWidth="1"/>
    <col min="14077" max="14077" width="10.140625" style="97" customWidth="1"/>
    <col min="14078" max="14078" width="15.5703125" style="97" customWidth="1"/>
    <col min="14079" max="14079" width="16" style="97" customWidth="1"/>
    <col min="14080" max="14080" width="7" style="97" customWidth="1"/>
    <col min="14081" max="14081" width="14.42578125" style="97" customWidth="1"/>
    <col min="14082" max="14082" width="11" style="97" customWidth="1"/>
    <col min="14083" max="14084" width="13.85546875" style="97" customWidth="1"/>
    <col min="14085" max="14085" width="12.140625" style="97" customWidth="1"/>
    <col min="14086" max="14086" width="13.85546875" style="97" customWidth="1"/>
    <col min="14087" max="14087" width="11.5703125" style="97" customWidth="1"/>
    <col min="14088" max="14088" width="15.140625" style="97" customWidth="1"/>
    <col min="14089" max="14089" width="13.85546875" style="97" customWidth="1"/>
    <col min="14090" max="14090" width="10.5703125" style="97" customWidth="1"/>
    <col min="14091" max="14091" width="13.85546875" style="97" customWidth="1"/>
    <col min="14092" max="14092" width="11.7109375" style="97" customWidth="1"/>
    <col min="14093" max="14093" width="0" style="97" hidden="1" customWidth="1"/>
    <col min="14094" max="14094" width="35.140625" style="97" customWidth="1"/>
    <col min="14095" max="14095" width="36.28515625" style="97" customWidth="1"/>
    <col min="14096" max="14328" width="9.140625" style="97"/>
    <col min="14329" max="14329" width="3.5703125" style="97" customWidth="1"/>
    <col min="14330" max="14330" width="25.7109375" style="97" customWidth="1"/>
    <col min="14331" max="14331" width="11.5703125" style="97" customWidth="1"/>
    <col min="14332" max="14332" width="18.42578125" style="97" customWidth="1"/>
    <col min="14333" max="14333" width="10.140625" style="97" customWidth="1"/>
    <col min="14334" max="14334" width="15.5703125" style="97" customWidth="1"/>
    <col min="14335" max="14335" width="16" style="97" customWidth="1"/>
    <col min="14336" max="14336" width="7" style="97" customWidth="1"/>
    <col min="14337" max="14337" width="14.42578125" style="97" customWidth="1"/>
    <col min="14338" max="14338" width="11" style="97" customWidth="1"/>
    <col min="14339" max="14340" width="13.85546875" style="97" customWidth="1"/>
    <col min="14341" max="14341" width="12.140625" style="97" customWidth="1"/>
    <col min="14342" max="14342" width="13.85546875" style="97" customWidth="1"/>
    <col min="14343" max="14343" width="11.5703125" style="97" customWidth="1"/>
    <col min="14344" max="14344" width="15.140625" style="97" customWidth="1"/>
    <col min="14345" max="14345" width="13.85546875" style="97" customWidth="1"/>
    <col min="14346" max="14346" width="10.5703125" style="97" customWidth="1"/>
    <col min="14347" max="14347" width="13.85546875" style="97" customWidth="1"/>
    <col min="14348" max="14348" width="11.7109375" style="97" customWidth="1"/>
    <col min="14349" max="14349" width="0" style="97" hidden="1" customWidth="1"/>
    <col min="14350" max="14350" width="35.140625" style="97" customWidth="1"/>
    <col min="14351" max="14351" width="36.28515625" style="97" customWidth="1"/>
    <col min="14352" max="14584" width="9.140625" style="97"/>
    <col min="14585" max="14585" width="3.5703125" style="97" customWidth="1"/>
    <col min="14586" max="14586" width="25.7109375" style="97" customWidth="1"/>
    <col min="14587" max="14587" width="11.5703125" style="97" customWidth="1"/>
    <col min="14588" max="14588" width="18.42578125" style="97" customWidth="1"/>
    <col min="14589" max="14589" width="10.140625" style="97" customWidth="1"/>
    <col min="14590" max="14590" width="15.5703125" style="97" customWidth="1"/>
    <col min="14591" max="14591" width="16" style="97" customWidth="1"/>
    <col min="14592" max="14592" width="7" style="97" customWidth="1"/>
    <col min="14593" max="14593" width="14.42578125" style="97" customWidth="1"/>
    <col min="14594" max="14594" width="11" style="97" customWidth="1"/>
    <col min="14595" max="14596" width="13.85546875" style="97" customWidth="1"/>
    <col min="14597" max="14597" width="12.140625" style="97" customWidth="1"/>
    <col min="14598" max="14598" width="13.85546875" style="97" customWidth="1"/>
    <col min="14599" max="14599" width="11.5703125" style="97" customWidth="1"/>
    <col min="14600" max="14600" width="15.140625" style="97" customWidth="1"/>
    <col min="14601" max="14601" width="13.85546875" style="97" customWidth="1"/>
    <col min="14602" max="14602" width="10.5703125" style="97" customWidth="1"/>
    <col min="14603" max="14603" width="13.85546875" style="97" customWidth="1"/>
    <col min="14604" max="14604" width="11.7109375" style="97" customWidth="1"/>
    <col min="14605" max="14605" width="0" style="97" hidden="1" customWidth="1"/>
    <col min="14606" max="14606" width="35.140625" style="97" customWidth="1"/>
    <col min="14607" max="14607" width="36.28515625" style="97" customWidth="1"/>
    <col min="14608" max="14840" width="9.140625" style="97"/>
    <col min="14841" max="14841" width="3.5703125" style="97" customWidth="1"/>
    <col min="14842" max="14842" width="25.7109375" style="97" customWidth="1"/>
    <col min="14843" max="14843" width="11.5703125" style="97" customWidth="1"/>
    <col min="14844" max="14844" width="18.42578125" style="97" customWidth="1"/>
    <col min="14845" max="14845" width="10.140625" style="97" customWidth="1"/>
    <col min="14846" max="14846" width="15.5703125" style="97" customWidth="1"/>
    <col min="14847" max="14847" width="16" style="97" customWidth="1"/>
    <col min="14848" max="14848" width="7" style="97" customWidth="1"/>
    <col min="14849" max="14849" width="14.42578125" style="97" customWidth="1"/>
    <col min="14850" max="14850" width="11" style="97" customWidth="1"/>
    <col min="14851" max="14852" width="13.85546875" style="97" customWidth="1"/>
    <col min="14853" max="14853" width="12.140625" style="97" customWidth="1"/>
    <col min="14854" max="14854" width="13.85546875" style="97" customWidth="1"/>
    <col min="14855" max="14855" width="11.5703125" style="97" customWidth="1"/>
    <col min="14856" max="14856" width="15.140625" style="97" customWidth="1"/>
    <col min="14857" max="14857" width="13.85546875" style="97" customWidth="1"/>
    <col min="14858" max="14858" width="10.5703125" style="97" customWidth="1"/>
    <col min="14859" max="14859" width="13.85546875" style="97" customWidth="1"/>
    <col min="14860" max="14860" width="11.7109375" style="97" customWidth="1"/>
    <col min="14861" max="14861" width="0" style="97" hidden="1" customWidth="1"/>
    <col min="14862" max="14862" width="35.140625" style="97" customWidth="1"/>
    <col min="14863" max="14863" width="36.28515625" style="97" customWidth="1"/>
    <col min="14864" max="15096" width="9.140625" style="97"/>
    <col min="15097" max="15097" width="3.5703125" style="97" customWidth="1"/>
    <col min="15098" max="15098" width="25.7109375" style="97" customWidth="1"/>
    <col min="15099" max="15099" width="11.5703125" style="97" customWidth="1"/>
    <col min="15100" max="15100" width="18.42578125" style="97" customWidth="1"/>
    <col min="15101" max="15101" width="10.140625" style="97" customWidth="1"/>
    <col min="15102" max="15102" width="15.5703125" style="97" customWidth="1"/>
    <col min="15103" max="15103" width="16" style="97" customWidth="1"/>
    <col min="15104" max="15104" width="7" style="97" customWidth="1"/>
    <col min="15105" max="15105" width="14.42578125" style="97" customWidth="1"/>
    <col min="15106" max="15106" width="11" style="97" customWidth="1"/>
    <col min="15107" max="15108" width="13.85546875" style="97" customWidth="1"/>
    <col min="15109" max="15109" width="12.140625" style="97" customWidth="1"/>
    <col min="15110" max="15110" width="13.85546875" style="97" customWidth="1"/>
    <col min="15111" max="15111" width="11.5703125" style="97" customWidth="1"/>
    <col min="15112" max="15112" width="15.140625" style="97" customWidth="1"/>
    <col min="15113" max="15113" width="13.85546875" style="97" customWidth="1"/>
    <col min="15114" max="15114" width="10.5703125" style="97" customWidth="1"/>
    <col min="15115" max="15115" width="13.85546875" style="97" customWidth="1"/>
    <col min="15116" max="15116" width="11.7109375" style="97" customWidth="1"/>
    <col min="15117" max="15117" width="0" style="97" hidden="1" customWidth="1"/>
    <col min="15118" max="15118" width="35.140625" style="97" customWidth="1"/>
    <col min="15119" max="15119" width="36.28515625" style="97" customWidth="1"/>
    <col min="15120" max="15352" width="9.140625" style="97"/>
    <col min="15353" max="15353" width="3.5703125" style="97" customWidth="1"/>
    <col min="15354" max="15354" width="25.7109375" style="97" customWidth="1"/>
    <col min="15355" max="15355" width="11.5703125" style="97" customWidth="1"/>
    <col min="15356" max="15356" width="18.42578125" style="97" customWidth="1"/>
    <col min="15357" max="15357" width="10.140625" style="97" customWidth="1"/>
    <col min="15358" max="15358" width="15.5703125" style="97" customWidth="1"/>
    <col min="15359" max="15359" width="16" style="97" customWidth="1"/>
    <col min="15360" max="15360" width="7" style="97" customWidth="1"/>
    <col min="15361" max="15361" width="14.42578125" style="97" customWidth="1"/>
    <col min="15362" max="15362" width="11" style="97" customWidth="1"/>
    <col min="15363" max="15364" width="13.85546875" style="97" customWidth="1"/>
    <col min="15365" max="15365" width="12.140625" style="97" customWidth="1"/>
    <col min="15366" max="15366" width="13.85546875" style="97" customWidth="1"/>
    <col min="15367" max="15367" width="11.5703125" style="97" customWidth="1"/>
    <col min="15368" max="15368" width="15.140625" style="97" customWidth="1"/>
    <col min="15369" max="15369" width="13.85546875" style="97" customWidth="1"/>
    <col min="15370" max="15370" width="10.5703125" style="97" customWidth="1"/>
    <col min="15371" max="15371" width="13.85546875" style="97" customWidth="1"/>
    <col min="15372" max="15372" width="11.7109375" style="97" customWidth="1"/>
    <col min="15373" max="15373" width="0" style="97" hidden="1" customWidth="1"/>
    <col min="15374" max="15374" width="35.140625" style="97" customWidth="1"/>
    <col min="15375" max="15375" width="36.28515625" style="97" customWidth="1"/>
    <col min="15376" max="15608" width="9.140625" style="97"/>
    <col min="15609" max="15609" width="3.5703125" style="97" customWidth="1"/>
    <col min="15610" max="15610" width="25.7109375" style="97" customWidth="1"/>
    <col min="15611" max="15611" width="11.5703125" style="97" customWidth="1"/>
    <col min="15612" max="15612" width="18.42578125" style="97" customWidth="1"/>
    <col min="15613" max="15613" width="10.140625" style="97" customWidth="1"/>
    <col min="15614" max="15614" width="15.5703125" style="97" customWidth="1"/>
    <col min="15615" max="15615" width="16" style="97" customWidth="1"/>
    <col min="15616" max="15616" width="7" style="97" customWidth="1"/>
    <col min="15617" max="15617" width="14.42578125" style="97" customWidth="1"/>
    <col min="15618" max="15618" width="11" style="97" customWidth="1"/>
    <col min="15619" max="15620" width="13.85546875" style="97" customWidth="1"/>
    <col min="15621" max="15621" width="12.140625" style="97" customWidth="1"/>
    <col min="15622" max="15622" width="13.85546875" style="97" customWidth="1"/>
    <col min="15623" max="15623" width="11.5703125" style="97" customWidth="1"/>
    <col min="15624" max="15624" width="15.140625" style="97" customWidth="1"/>
    <col min="15625" max="15625" width="13.85546875" style="97" customWidth="1"/>
    <col min="15626" max="15626" width="10.5703125" style="97" customWidth="1"/>
    <col min="15627" max="15627" width="13.85546875" style="97" customWidth="1"/>
    <col min="15628" max="15628" width="11.7109375" style="97" customWidth="1"/>
    <col min="15629" max="15629" width="0" style="97" hidden="1" customWidth="1"/>
    <col min="15630" max="15630" width="35.140625" style="97" customWidth="1"/>
    <col min="15631" max="15631" width="36.28515625" style="97" customWidth="1"/>
    <col min="15632" max="15864" width="9.140625" style="97"/>
    <col min="15865" max="15865" width="3.5703125" style="97" customWidth="1"/>
    <col min="15866" max="15866" width="25.7109375" style="97" customWidth="1"/>
    <col min="15867" max="15867" width="11.5703125" style="97" customWidth="1"/>
    <col min="15868" max="15868" width="18.42578125" style="97" customWidth="1"/>
    <col min="15869" max="15869" width="10.140625" style="97" customWidth="1"/>
    <col min="15870" max="15870" width="15.5703125" style="97" customWidth="1"/>
    <col min="15871" max="15871" width="16" style="97" customWidth="1"/>
    <col min="15872" max="15872" width="7" style="97" customWidth="1"/>
    <col min="15873" max="15873" width="14.42578125" style="97" customWidth="1"/>
    <col min="15874" max="15874" width="11" style="97" customWidth="1"/>
    <col min="15875" max="15876" width="13.85546875" style="97" customWidth="1"/>
    <col min="15877" max="15877" width="12.140625" style="97" customWidth="1"/>
    <col min="15878" max="15878" width="13.85546875" style="97" customWidth="1"/>
    <col min="15879" max="15879" width="11.5703125" style="97" customWidth="1"/>
    <col min="15880" max="15880" width="15.140625" style="97" customWidth="1"/>
    <col min="15881" max="15881" width="13.85546875" style="97" customWidth="1"/>
    <col min="15882" max="15882" width="10.5703125" style="97" customWidth="1"/>
    <col min="15883" max="15883" width="13.85546875" style="97" customWidth="1"/>
    <col min="15884" max="15884" width="11.7109375" style="97" customWidth="1"/>
    <col min="15885" max="15885" width="0" style="97" hidden="1" customWidth="1"/>
    <col min="15886" max="15886" width="35.140625" style="97" customWidth="1"/>
    <col min="15887" max="15887" width="36.28515625" style="97" customWidth="1"/>
    <col min="15888" max="16120" width="9.140625" style="97"/>
    <col min="16121" max="16121" width="3.5703125" style="97" customWidth="1"/>
    <col min="16122" max="16122" width="25.7109375" style="97" customWidth="1"/>
    <col min="16123" max="16123" width="11.5703125" style="97" customWidth="1"/>
    <col min="16124" max="16124" width="18.42578125" style="97" customWidth="1"/>
    <col min="16125" max="16125" width="10.140625" style="97" customWidth="1"/>
    <col min="16126" max="16126" width="15.5703125" style="97" customWidth="1"/>
    <col min="16127" max="16127" width="16" style="97" customWidth="1"/>
    <col min="16128" max="16128" width="7" style="97" customWidth="1"/>
    <col min="16129" max="16129" width="14.42578125" style="97" customWidth="1"/>
    <col min="16130" max="16130" width="11" style="97" customWidth="1"/>
    <col min="16131" max="16132" width="13.85546875" style="97" customWidth="1"/>
    <col min="16133" max="16133" width="12.140625" style="97" customWidth="1"/>
    <col min="16134" max="16134" width="13.85546875" style="97" customWidth="1"/>
    <col min="16135" max="16135" width="11.5703125" style="97" customWidth="1"/>
    <col min="16136" max="16136" width="15.140625" style="97" customWidth="1"/>
    <col min="16137" max="16137" width="13.85546875" style="97" customWidth="1"/>
    <col min="16138" max="16138" width="10.5703125" style="97" customWidth="1"/>
    <col min="16139" max="16139" width="13.85546875" style="97" customWidth="1"/>
    <col min="16140" max="16140" width="11.7109375" style="97" customWidth="1"/>
    <col min="16141" max="16141" width="0" style="97" hidden="1" customWidth="1"/>
    <col min="16142" max="16142" width="35.140625" style="97" customWidth="1"/>
    <col min="16143" max="16143" width="36.28515625" style="97" customWidth="1"/>
    <col min="16144" max="16384" width="9.140625" style="97"/>
  </cols>
  <sheetData>
    <row r="1" spans="1:15">
      <c r="M1" s="99" t="s">
        <v>274</v>
      </c>
    </row>
    <row r="2" spans="1:15">
      <c r="O2" s="99" t="s">
        <v>299</v>
      </c>
    </row>
    <row r="3" spans="1:15">
      <c r="A3" s="414" t="s">
        <v>286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</row>
    <row r="4" spans="1:15">
      <c r="A4" s="415" t="s">
        <v>323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</row>
    <row r="5" spans="1:15">
      <c r="G5" s="99"/>
      <c r="H5" s="99"/>
      <c r="I5" s="99"/>
      <c r="J5" s="99"/>
      <c r="K5" s="99"/>
      <c r="L5" s="99"/>
    </row>
    <row r="6" spans="1:15" ht="32.450000000000003" customHeight="1">
      <c r="A6" s="416" t="s">
        <v>0</v>
      </c>
      <c r="B6" s="417" t="s">
        <v>297</v>
      </c>
      <c r="C6" s="418" t="s">
        <v>306</v>
      </c>
      <c r="D6" s="417" t="s">
        <v>40</v>
      </c>
      <c r="E6" s="419" t="s">
        <v>294</v>
      </c>
      <c r="F6" s="419"/>
      <c r="G6" s="420"/>
      <c r="H6" s="420" t="s">
        <v>275</v>
      </c>
      <c r="I6" s="421"/>
      <c r="J6" s="421"/>
      <c r="K6" s="421"/>
      <c r="L6" s="422"/>
      <c r="M6" s="100"/>
      <c r="N6" s="419" t="s">
        <v>276</v>
      </c>
      <c r="O6" s="419"/>
    </row>
    <row r="7" spans="1:15" ht="13.15" customHeight="1">
      <c r="A7" s="416"/>
      <c r="B7" s="417"/>
      <c r="C7" s="418"/>
      <c r="D7" s="417"/>
      <c r="E7" s="423" t="s">
        <v>287</v>
      </c>
      <c r="F7" s="419" t="s">
        <v>277</v>
      </c>
      <c r="G7" s="426" t="s">
        <v>278</v>
      </c>
      <c r="H7" s="424" t="s">
        <v>288</v>
      </c>
      <c r="I7" s="424" t="s">
        <v>289</v>
      </c>
      <c r="J7" s="424" t="s">
        <v>290</v>
      </c>
      <c r="K7" s="424" t="s">
        <v>291</v>
      </c>
      <c r="L7" s="424" t="s">
        <v>279</v>
      </c>
      <c r="M7" s="101"/>
      <c r="N7" s="419" t="s">
        <v>280</v>
      </c>
      <c r="O7" s="419" t="s">
        <v>281</v>
      </c>
    </row>
    <row r="8" spans="1:15" ht="80.45" customHeight="1">
      <c r="A8" s="416"/>
      <c r="B8" s="417"/>
      <c r="C8" s="418"/>
      <c r="D8" s="417"/>
      <c r="E8" s="423"/>
      <c r="F8" s="419"/>
      <c r="G8" s="426"/>
      <c r="H8" s="427"/>
      <c r="I8" s="425"/>
      <c r="J8" s="425"/>
      <c r="K8" s="425"/>
      <c r="L8" s="425"/>
      <c r="M8" s="102"/>
      <c r="N8" s="419"/>
      <c r="O8" s="419"/>
    </row>
    <row r="9" spans="1:15">
      <c r="A9" s="191">
        <v>1</v>
      </c>
      <c r="B9" s="191">
        <v>2</v>
      </c>
      <c r="C9" s="192">
        <v>3</v>
      </c>
      <c r="D9" s="194">
        <v>4</v>
      </c>
      <c r="E9" s="194">
        <v>6</v>
      </c>
      <c r="F9" s="194">
        <v>7</v>
      </c>
      <c r="G9" s="194">
        <v>8</v>
      </c>
      <c r="H9" s="191">
        <v>9</v>
      </c>
      <c r="I9" s="191">
        <v>10</v>
      </c>
      <c r="J9" s="191">
        <v>11</v>
      </c>
      <c r="K9" s="191">
        <v>12</v>
      </c>
      <c r="L9" s="191">
        <v>13</v>
      </c>
      <c r="M9" s="191">
        <v>21</v>
      </c>
      <c r="N9" s="191">
        <v>14</v>
      </c>
      <c r="O9" s="191">
        <v>15</v>
      </c>
    </row>
    <row r="10" spans="1:15" ht="13.15" customHeight="1">
      <c r="A10" s="437" t="s">
        <v>340</v>
      </c>
      <c r="B10" s="437"/>
      <c r="C10" s="439"/>
      <c r="D10" s="103" t="s">
        <v>41</v>
      </c>
      <c r="E10" s="104">
        <f t="shared" ref="E10:F10" si="0">E11+E12+E13+E14</f>
        <v>0</v>
      </c>
      <c r="F10" s="104">
        <f t="shared" si="0"/>
        <v>0</v>
      </c>
      <c r="G10" s="105" t="e">
        <f>F10/E10*100</f>
        <v>#DIV/0!</v>
      </c>
      <c r="H10" s="432" t="s">
        <v>282</v>
      </c>
      <c r="I10" s="432" t="s">
        <v>282</v>
      </c>
      <c r="J10" s="432" t="s">
        <v>282</v>
      </c>
      <c r="K10" s="432" t="s">
        <v>282</v>
      </c>
      <c r="L10" s="432" t="s">
        <v>282</v>
      </c>
      <c r="M10" s="428"/>
      <c r="N10" s="429"/>
      <c r="O10" s="429"/>
    </row>
    <row r="11" spans="1:15" ht="25.5">
      <c r="A11" s="437"/>
      <c r="B11" s="437"/>
      <c r="C11" s="440"/>
      <c r="D11" s="103" t="s">
        <v>37</v>
      </c>
      <c r="E11" s="104">
        <f t="shared" ref="E11:F13" si="1">E17+E27</f>
        <v>0</v>
      </c>
      <c r="F11" s="104">
        <f t="shared" si="1"/>
        <v>0</v>
      </c>
      <c r="G11" s="105" t="e">
        <f t="shared" ref="G11:G14" si="2">F11/E11*100</f>
        <v>#DIV/0!</v>
      </c>
      <c r="H11" s="433"/>
      <c r="I11" s="433"/>
      <c r="J11" s="433"/>
      <c r="K11" s="433"/>
      <c r="L11" s="433"/>
      <c r="M11" s="428"/>
      <c r="N11" s="430"/>
      <c r="O11" s="430"/>
    </row>
    <row r="12" spans="1:15" ht="25.5">
      <c r="A12" s="437"/>
      <c r="B12" s="437"/>
      <c r="C12" s="440"/>
      <c r="D12" s="106" t="s">
        <v>2</v>
      </c>
      <c r="E12" s="104">
        <f t="shared" si="1"/>
        <v>0</v>
      </c>
      <c r="F12" s="104">
        <f t="shared" si="1"/>
        <v>0</v>
      </c>
      <c r="G12" s="105" t="e">
        <f t="shared" si="2"/>
        <v>#DIV/0!</v>
      </c>
      <c r="H12" s="433"/>
      <c r="I12" s="433"/>
      <c r="J12" s="433"/>
      <c r="K12" s="433"/>
      <c r="L12" s="433"/>
      <c r="M12" s="428"/>
      <c r="N12" s="430"/>
      <c r="O12" s="430"/>
    </row>
    <row r="13" spans="1:15" ht="13.15" customHeight="1">
      <c r="A13" s="437"/>
      <c r="B13" s="437"/>
      <c r="C13" s="440"/>
      <c r="D13" s="106" t="s">
        <v>43</v>
      </c>
      <c r="E13" s="104">
        <f t="shared" si="1"/>
        <v>0</v>
      </c>
      <c r="F13" s="104">
        <f t="shared" si="1"/>
        <v>0</v>
      </c>
      <c r="G13" s="105" t="e">
        <f t="shared" si="2"/>
        <v>#DIV/0!</v>
      </c>
      <c r="H13" s="433"/>
      <c r="I13" s="433"/>
      <c r="J13" s="433"/>
      <c r="K13" s="433"/>
      <c r="L13" s="433"/>
      <c r="M13" s="428"/>
      <c r="N13" s="430"/>
      <c r="O13" s="430"/>
    </row>
    <row r="14" spans="1:15" ht="25.5">
      <c r="A14" s="437"/>
      <c r="B14" s="437"/>
      <c r="C14" s="441"/>
      <c r="D14" s="106" t="s">
        <v>264</v>
      </c>
      <c r="E14" s="104">
        <f>SUM(E30+E20)</f>
        <v>0</v>
      </c>
      <c r="F14" s="104">
        <f>SUM(F30+F20)</f>
        <v>0</v>
      </c>
      <c r="G14" s="105" t="e">
        <f t="shared" si="2"/>
        <v>#DIV/0!</v>
      </c>
      <c r="H14" s="434"/>
      <c r="I14" s="434"/>
      <c r="J14" s="434"/>
      <c r="K14" s="434"/>
      <c r="L14" s="434"/>
      <c r="M14" s="428"/>
      <c r="N14" s="431"/>
      <c r="O14" s="431"/>
    </row>
    <row r="15" spans="1:15">
      <c r="A15" s="435" t="s">
        <v>36</v>
      </c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107"/>
      <c r="O15" s="107"/>
    </row>
    <row r="16" spans="1:15">
      <c r="A16" s="436">
        <v>1</v>
      </c>
      <c r="B16" s="437" t="s">
        <v>339</v>
      </c>
      <c r="C16" s="418"/>
      <c r="D16" s="184" t="s">
        <v>41</v>
      </c>
      <c r="E16" s="185">
        <f>SUM(E17:E20)</f>
        <v>0</v>
      </c>
      <c r="F16" s="185">
        <f>SUM(F17:F20)</f>
        <v>0</v>
      </c>
      <c r="G16" s="186">
        <f>IF(F16,F16/E16*100,0)</f>
        <v>0</v>
      </c>
      <c r="H16" s="193"/>
      <c r="I16" s="193"/>
      <c r="J16" s="193"/>
      <c r="K16" s="193"/>
      <c r="L16" s="193"/>
      <c r="M16" s="438"/>
      <c r="N16" s="188"/>
      <c r="O16" s="188"/>
    </row>
    <row r="17" spans="1:56" ht="45.75" customHeight="1">
      <c r="A17" s="436"/>
      <c r="B17" s="437"/>
      <c r="C17" s="418"/>
      <c r="D17" s="108" t="s">
        <v>37</v>
      </c>
      <c r="E17" s="104">
        <v>0</v>
      </c>
      <c r="F17" s="104">
        <v>0</v>
      </c>
      <c r="G17" s="105">
        <f t="shared" ref="G17:G30" si="3">IF(F17,F17/E17*100,0)</f>
        <v>0</v>
      </c>
      <c r="H17" s="193">
        <v>1</v>
      </c>
      <c r="I17" s="193" t="s">
        <v>319</v>
      </c>
      <c r="J17" s="244">
        <v>72</v>
      </c>
      <c r="K17" s="244">
        <v>72</v>
      </c>
      <c r="L17" s="232">
        <f>IF(K17,K17/J17*100,0)</f>
        <v>100</v>
      </c>
      <c r="M17" s="438"/>
      <c r="N17" s="187" t="s">
        <v>341</v>
      </c>
      <c r="O17" s="189"/>
    </row>
    <row r="18" spans="1:56" ht="83.25" customHeight="1">
      <c r="A18" s="436"/>
      <c r="B18" s="437"/>
      <c r="C18" s="418"/>
      <c r="D18" s="109" t="s">
        <v>283</v>
      </c>
      <c r="E18" s="104">
        <v>0</v>
      </c>
      <c r="F18" s="104">
        <v>0</v>
      </c>
      <c r="G18" s="105">
        <f t="shared" si="3"/>
        <v>0</v>
      </c>
      <c r="H18" s="193">
        <v>2</v>
      </c>
      <c r="I18" s="193" t="s">
        <v>320</v>
      </c>
      <c r="J18" s="244">
        <v>69</v>
      </c>
      <c r="K18" s="244">
        <v>69</v>
      </c>
      <c r="L18" s="232">
        <f t="shared" ref="L18:L30" si="4">IF(K18,K18/J18*100,0)</f>
        <v>100</v>
      </c>
      <c r="M18" s="438"/>
      <c r="N18" s="187" t="s">
        <v>341</v>
      </c>
      <c r="O18" s="189"/>
    </row>
    <row r="19" spans="1:56" ht="13.15" customHeight="1">
      <c r="A19" s="436"/>
      <c r="B19" s="437"/>
      <c r="C19" s="418"/>
      <c r="D19" s="109" t="s">
        <v>43</v>
      </c>
      <c r="E19" s="104">
        <v>0</v>
      </c>
      <c r="F19" s="104">
        <v>0</v>
      </c>
      <c r="G19" s="105">
        <f t="shared" si="3"/>
        <v>0</v>
      </c>
      <c r="H19" s="193"/>
      <c r="I19" s="193"/>
      <c r="J19" s="193">
        <v>0</v>
      </c>
      <c r="K19" s="193">
        <v>0</v>
      </c>
      <c r="L19" s="193">
        <f t="shared" si="4"/>
        <v>0</v>
      </c>
      <c r="M19" s="438"/>
      <c r="N19" s="189"/>
      <c r="O19" s="189"/>
    </row>
    <row r="20" spans="1:56" s="111" customFormat="1" ht="25.5">
      <c r="A20" s="436"/>
      <c r="B20" s="437"/>
      <c r="C20" s="418"/>
      <c r="D20" s="109" t="s">
        <v>264</v>
      </c>
      <c r="E20" s="104">
        <v>0</v>
      </c>
      <c r="F20" s="104">
        <v>0</v>
      </c>
      <c r="G20" s="105">
        <f t="shared" si="3"/>
        <v>0</v>
      </c>
      <c r="H20" s="193"/>
      <c r="I20" s="193"/>
      <c r="J20" s="193">
        <v>0</v>
      </c>
      <c r="K20" s="193">
        <v>0</v>
      </c>
      <c r="L20" s="193">
        <f t="shared" si="4"/>
        <v>0</v>
      </c>
      <c r="M20" s="438"/>
      <c r="N20" s="189"/>
      <c r="O20" s="189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</row>
    <row r="21" spans="1:56" s="111" customFormat="1">
      <c r="A21" s="445">
        <v>2</v>
      </c>
      <c r="B21" s="448" t="s">
        <v>302</v>
      </c>
      <c r="C21" s="451"/>
      <c r="D21" s="112" t="s">
        <v>41</v>
      </c>
      <c r="E21" s="113">
        <f>SUM(E22:E25)</f>
        <v>0</v>
      </c>
      <c r="F21" s="113">
        <f>SUM(F22:F25)</f>
        <v>0</v>
      </c>
      <c r="G21" s="105">
        <f t="shared" si="3"/>
        <v>0</v>
      </c>
      <c r="H21" s="114"/>
      <c r="I21" s="114"/>
      <c r="J21" s="114"/>
      <c r="K21" s="114"/>
      <c r="L21" s="193">
        <f t="shared" si="4"/>
        <v>0</v>
      </c>
      <c r="N21" s="442"/>
      <c r="O21" s="442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</row>
    <row r="22" spans="1:56" s="111" customFormat="1" ht="25.5">
      <c r="A22" s="446"/>
      <c r="B22" s="449"/>
      <c r="C22" s="452"/>
      <c r="D22" s="108" t="s">
        <v>37</v>
      </c>
      <c r="E22" s="113">
        <v>0</v>
      </c>
      <c r="F22" s="113">
        <v>0</v>
      </c>
      <c r="G22" s="105">
        <f t="shared" si="3"/>
        <v>0</v>
      </c>
      <c r="J22" s="193"/>
      <c r="K22" s="193"/>
      <c r="L22" s="193">
        <f t="shared" si="4"/>
        <v>0</v>
      </c>
      <c r="N22" s="443"/>
      <c r="O22" s="443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</row>
    <row r="23" spans="1:56" s="111" customFormat="1" ht="38.25">
      <c r="A23" s="446"/>
      <c r="B23" s="449"/>
      <c r="C23" s="452"/>
      <c r="D23" s="109" t="s">
        <v>283</v>
      </c>
      <c r="E23" s="113">
        <v>0</v>
      </c>
      <c r="F23" s="115">
        <v>0</v>
      </c>
      <c r="G23" s="105">
        <f t="shared" si="3"/>
        <v>0</v>
      </c>
      <c r="H23" s="193"/>
      <c r="I23" s="193"/>
      <c r="J23" s="193">
        <v>0</v>
      </c>
      <c r="K23" s="193">
        <v>0</v>
      </c>
      <c r="L23" s="193">
        <f t="shared" si="4"/>
        <v>0</v>
      </c>
      <c r="N23" s="443"/>
      <c r="O23" s="443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</row>
    <row r="24" spans="1:56" s="111" customFormat="1">
      <c r="A24" s="446"/>
      <c r="B24" s="449"/>
      <c r="C24" s="452"/>
      <c r="D24" s="109" t="s">
        <v>43</v>
      </c>
      <c r="E24" s="113">
        <v>0</v>
      </c>
      <c r="F24" s="115">
        <v>0</v>
      </c>
      <c r="G24" s="105">
        <f t="shared" si="3"/>
        <v>0</v>
      </c>
      <c r="H24" s="193"/>
      <c r="I24" s="193"/>
      <c r="J24" s="193">
        <v>0</v>
      </c>
      <c r="K24" s="193">
        <v>0</v>
      </c>
      <c r="L24" s="193">
        <f t="shared" si="4"/>
        <v>0</v>
      </c>
      <c r="N24" s="443"/>
      <c r="O24" s="443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</row>
    <row r="25" spans="1:56" s="111" customFormat="1" ht="25.5">
      <c r="A25" s="447"/>
      <c r="B25" s="450"/>
      <c r="C25" s="453"/>
      <c r="D25" s="109" t="s">
        <v>264</v>
      </c>
      <c r="E25" s="113">
        <v>0</v>
      </c>
      <c r="F25" s="113">
        <v>0</v>
      </c>
      <c r="G25" s="105">
        <f t="shared" si="3"/>
        <v>0</v>
      </c>
      <c r="H25" s="193"/>
      <c r="I25" s="193"/>
      <c r="J25" s="193"/>
      <c r="K25" s="193"/>
      <c r="L25" s="193">
        <f t="shared" si="4"/>
        <v>0</v>
      </c>
      <c r="N25" s="444"/>
      <c r="O25" s="444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</row>
    <row r="26" spans="1:56" s="111" customFormat="1">
      <c r="A26" s="445">
        <v>3</v>
      </c>
      <c r="B26" s="448" t="s">
        <v>303</v>
      </c>
      <c r="C26" s="451"/>
      <c r="D26" s="112" t="s">
        <v>41</v>
      </c>
      <c r="E26" s="113">
        <f>SUM(E27:E30)</f>
        <v>0</v>
      </c>
      <c r="F26" s="113">
        <f>SUM(F27:F30)</f>
        <v>0</v>
      </c>
      <c r="G26" s="105">
        <f t="shared" si="3"/>
        <v>0</v>
      </c>
      <c r="H26" s="114"/>
      <c r="I26" s="114"/>
      <c r="J26" s="114"/>
      <c r="K26" s="114"/>
      <c r="L26" s="193">
        <f t="shared" si="4"/>
        <v>0</v>
      </c>
      <c r="N26" s="442"/>
      <c r="O26" s="442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</row>
    <row r="27" spans="1:56" s="111" customFormat="1" ht="25.5">
      <c r="A27" s="446"/>
      <c r="B27" s="449"/>
      <c r="C27" s="452"/>
      <c r="D27" s="108" t="s">
        <v>37</v>
      </c>
      <c r="E27" s="113">
        <v>0</v>
      </c>
      <c r="F27" s="113">
        <v>0</v>
      </c>
      <c r="G27" s="105">
        <f t="shared" si="3"/>
        <v>0</v>
      </c>
      <c r="J27" s="193"/>
      <c r="K27" s="193"/>
      <c r="L27" s="193">
        <f t="shared" si="4"/>
        <v>0</v>
      </c>
      <c r="N27" s="443"/>
      <c r="O27" s="443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</row>
    <row r="28" spans="1:56" s="111" customFormat="1" ht="38.25">
      <c r="A28" s="446"/>
      <c r="B28" s="449"/>
      <c r="C28" s="452"/>
      <c r="D28" s="109" t="s">
        <v>283</v>
      </c>
      <c r="E28" s="113">
        <v>0</v>
      </c>
      <c r="F28" s="115">
        <v>0</v>
      </c>
      <c r="G28" s="105">
        <f t="shared" si="3"/>
        <v>0</v>
      </c>
      <c r="H28" s="193"/>
      <c r="I28" s="193"/>
      <c r="J28" s="193">
        <v>0</v>
      </c>
      <c r="K28" s="193">
        <v>0</v>
      </c>
      <c r="L28" s="193">
        <f t="shared" si="4"/>
        <v>0</v>
      </c>
      <c r="N28" s="443"/>
      <c r="O28" s="443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</row>
    <row r="29" spans="1:56" s="111" customFormat="1">
      <c r="A29" s="446"/>
      <c r="B29" s="449"/>
      <c r="C29" s="452"/>
      <c r="D29" s="109" t="s">
        <v>43</v>
      </c>
      <c r="E29" s="113">
        <v>0</v>
      </c>
      <c r="F29" s="115">
        <v>0</v>
      </c>
      <c r="G29" s="105">
        <f t="shared" si="3"/>
        <v>0</v>
      </c>
      <c r="H29" s="193"/>
      <c r="I29" s="193"/>
      <c r="J29" s="193">
        <v>0</v>
      </c>
      <c r="K29" s="193">
        <v>0</v>
      </c>
      <c r="L29" s="193">
        <f t="shared" si="4"/>
        <v>0</v>
      </c>
      <c r="N29" s="443"/>
      <c r="O29" s="443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</row>
    <row r="30" spans="1:56" s="111" customFormat="1" ht="25.5">
      <c r="A30" s="447"/>
      <c r="B30" s="450"/>
      <c r="C30" s="453"/>
      <c r="D30" s="109" t="s">
        <v>264</v>
      </c>
      <c r="E30" s="113">
        <v>0</v>
      </c>
      <c r="F30" s="113">
        <v>0</v>
      </c>
      <c r="G30" s="105">
        <f t="shared" si="3"/>
        <v>0</v>
      </c>
      <c r="H30" s="193"/>
      <c r="I30" s="193"/>
      <c r="J30" s="193"/>
      <c r="K30" s="193"/>
      <c r="L30" s="193">
        <f t="shared" si="4"/>
        <v>0</v>
      </c>
      <c r="N30" s="444"/>
      <c r="O30" s="444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</row>
    <row r="32" spans="1:56" s="116" customFormat="1" ht="11.85" customHeight="1">
      <c r="A32" s="116" t="s">
        <v>284</v>
      </c>
      <c r="C32" s="117"/>
    </row>
    <row r="33" spans="1:16" s="116" customFormat="1" ht="32.450000000000003" customHeight="1">
      <c r="A33" s="456" t="s">
        <v>292</v>
      </c>
      <c r="B33" s="456"/>
      <c r="C33" s="456"/>
      <c r="D33" s="456"/>
      <c r="E33" s="456"/>
      <c r="F33" s="456"/>
      <c r="G33" s="456"/>
    </row>
    <row r="34" spans="1:16" ht="35.450000000000003" customHeight="1">
      <c r="A34" s="457" t="s">
        <v>296</v>
      </c>
      <c r="B34" s="457"/>
      <c r="C34" s="457"/>
      <c r="D34" s="457"/>
      <c r="E34" s="457"/>
      <c r="F34" s="457"/>
      <c r="G34" s="457"/>
    </row>
    <row r="35" spans="1:16">
      <c r="A35" s="118"/>
      <c r="B35" s="118"/>
    </row>
    <row r="36" spans="1:16" s="119" customFormat="1" ht="21.4" customHeight="1">
      <c r="A36" s="458" t="s">
        <v>266</v>
      </c>
      <c r="B36" s="458"/>
      <c r="C36" s="458"/>
      <c r="D36" s="458"/>
      <c r="E36" s="458"/>
      <c r="F36" s="458"/>
      <c r="G36" s="458"/>
      <c r="H36" s="459"/>
      <c r="I36" s="459"/>
      <c r="J36" s="459"/>
      <c r="K36" s="459"/>
      <c r="L36" s="459"/>
      <c r="M36" s="122"/>
      <c r="N36" s="122"/>
      <c r="O36" s="121" t="s">
        <v>285</v>
      </c>
      <c r="P36" s="120"/>
    </row>
    <row r="37" spans="1:16" ht="33.6" customHeight="1">
      <c r="A37" s="460" t="s">
        <v>298</v>
      </c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123"/>
      <c r="M37" s="123"/>
      <c r="N37" s="123"/>
    </row>
    <row r="38" spans="1:16" ht="18.75">
      <c r="A38" s="461"/>
      <c r="B38" s="462"/>
      <c r="C38" s="195"/>
      <c r="D38" s="95"/>
      <c r="E38" s="96"/>
      <c r="F38" s="96"/>
      <c r="G38" s="96"/>
      <c r="H38" s="195"/>
      <c r="I38" s="195"/>
      <c r="J38" s="195"/>
      <c r="K38" s="195"/>
      <c r="L38" s="123"/>
      <c r="M38" s="123"/>
      <c r="N38" s="123"/>
    </row>
    <row r="39" spans="1:16" ht="18.75">
      <c r="A39" s="454"/>
      <c r="B39" s="454"/>
      <c r="C39" s="454"/>
      <c r="D39" s="455"/>
      <c r="E39" s="455"/>
      <c r="F39" s="455"/>
      <c r="G39" s="455"/>
      <c r="H39" s="455"/>
      <c r="I39" s="455"/>
      <c r="J39" s="455"/>
      <c r="K39" s="455"/>
      <c r="L39" s="123"/>
      <c r="M39" s="123"/>
      <c r="N39" s="123"/>
    </row>
  </sheetData>
  <mergeCells count="50">
    <mergeCell ref="A39:K39"/>
    <mergeCell ref="A21:A25"/>
    <mergeCell ref="B21:B25"/>
    <mergeCell ref="C21:C25"/>
    <mergeCell ref="N21:N25"/>
    <mergeCell ref="A33:G33"/>
    <mergeCell ref="A34:G34"/>
    <mergeCell ref="A36:L36"/>
    <mergeCell ref="A37:K37"/>
    <mergeCell ref="A38:B38"/>
    <mergeCell ref="O21:O25"/>
    <mergeCell ref="A26:A30"/>
    <mergeCell ref="B26:B30"/>
    <mergeCell ref="C26:C30"/>
    <mergeCell ref="N26:N30"/>
    <mergeCell ref="O26:O30"/>
    <mergeCell ref="O10:O14"/>
    <mergeCell ref="A15:M15"/>
    <mergeCell ref="A16:A20"/>
    <mergeCell ref="B16:B20"/>
    <mergeCell ref="C16:C20"/>
    <mergeCell ref="M16:M20"/>
    <mergeCell ref="K10:K14"/>
    <mergeCell ref="L10:L14"/>
    <mergeCell ref="A10:B14"/>
    <mergeCell ref="C10:C14"/>
    <mergeCell ref="H7:H8"/>
    <mergeCell ref="I7:I8"/>
    <mergeCell ref="J7:J8"/>
    <mergeCell ref="M10:M14"/>
    <mergeCell ref="N10:N14"/>
    <mergeCell ref="H10:H14"/>
    <mergeCell ref="I10:I14"/>
    <mergeCell ref="J10:J14"/>
    <mergeCell ref="A3:O3"/>
    <mergeCell ref="A4:O4"/>
    <mergeCell ref="A6:A8"/>
    <mergeCell ref="B6:B8"/>
    <mergeCell ref="C6:C8"/>
    <mergeCell ref="D6:D8"/>
    <mergeCell ref="E6:G6"/>
    <mergeCell ref="H6:L6"/>
    <mergeCell ref="N6:O6"/>
    <mergeCell ref="E7:E8"/>
    <mergeCell ref="L7:L8"/>
    <mergeCell ref="N7:N8"/>
    <mergeCell ref="O7:O8"/>
    <mergeCell ref="K7:K8"/>
    <mergeCell ref="F7:F8"/>
    <mergeCell ref="G7:G8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Показатели!Область_печати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2024-02-02T09:40:30Z</cp:lastPrinted>
  <dcterms:created xsi:type="dcterms:W3CDTF">2011-05-17T05:04:33Z</dcterms:created>
  <dcterms:modified xsi:type="dcterms:W3CDTF">2024-10-04T06:39:27Z</dcterms:modified>
</cp:coreProperties>
</file>